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td\Отдел организации закупок\РАБОЧИЕ ДОКУМЕНТЫ\2023 ГОД\Продажа лома драгметала\"/>
    </mc:Choice>
  </mc:AlternateContent>
  <bookViews>
    <workbookView xWindow="-15" yWindow="165" windowWidth="14520" windowHeight="11580" tabRatio="363" activeTab="2"/>
  </bookViews>
  <sheets>
    <sheet name="НМЦ" sheetId="4" r:id="rId1"/>
    <sheet name="Лист1" sheetId="5" r:id="rId2"/>
    <sheet name="Лист2" sheetId="6" r:id="rId3"/>
  </sheets>
  <definedNames>
    <definedName name="_ftn1" localSheetId="0">НМЦ!#REF!</definedName>
    <definedName name="_ftn2" localSheetId="0">НМЦ!#REF!</definedName>
    <definedName name="_ftnref1" localSheetId="0">НМЦ!#REF!</definedName>
    <definedName name="_ftnref2" localSheetId="0">НМЦ!#REF!</definedName>
  </definedNames>
  <calcPr calcId="162913"/>
</workbook>
</file>

<file path=xl/calcChain.xml><?xml version="1.0" encoding="utf-8"?>
<calcChain xmlns="http://schemas.openxmlformats.org/spreadsheetml/2006/main">
  <c r="K36" i="6" l="1"/>
  <c r="K37" i="6"/>
  <c r="K38" i="6"/>
  <c r="K39" i="6"/>
  <c r="K40" i="6"/>
  <c r="K41" i="6"/>
  <c r="K42" i="6"/>
  <c r="K35" i="6"/>
  <c r="K30" i="6"/>
  <c r="K31" i="6"/>
  <c r="K32" i="6"/>
  <c r="K33" i="6"/>
  <c r="K29" i="6"/>
  <c r="K20" i="6"/>
  <c r="K21" i="6"/>
  <c r="K22" i="6"/>
  <c r="K23" i="6"/>
  <c r="K24" i="6"/>
  <c r="K25" i="6"/>
  <c r="K26" i="6"/>
  <c r="K27" i="6"/>
  <c r="K19" i="6"/>
  <c r="K8" i="6"/>
  <c r="K9" i="6"/>
  <c r="K10" i="6"/>
  <c r="K11" i="6"/>
  <c r="K12" i="6"/>
  <c r="K13" i="6"/>
  <c r="K14" i="6"/>
  <c r="K15" i="6"/>
  <c r="K16" i="6"/>
  <c r="K7" i="6"/>
  <c r="K18" i="6"/>
  <c r="K6" i="6"/>
  <c r="Q36" i="5" l="1"/>
  <c r="Q35" i="5"/>
  <c r="Q34" i="5"/>
  <c r="Q32" i="5"/>
  <c r="Q31" i="5"/>
  <c r="Q30" i="5"/>
  <c r="Q20" i="5"/>
  <c r="Q21" i="5"/>
  <c r="Q22" i="5"/>
  <c r="Q23" i="5"/>
  <c r="Q24" i="5"/>
  <c r="Q19" i="5"/>
  <c r="Q18" i="5"/>
  <c r="Q9" i="5"/>
  <c r="Q10" i="5"/>
  <c r="Q11" i="5"/>
  <c r="Q12" i="5"/>
  <c r="Q13" i="5"/>
  <c r="Q14" i="5"/>
  <c r="Q8" i="5"/>
  <c r="Q7" i="5"/>
  <c r="Q26" i="5" l="1"/>
  <c r="Q16" i="5" l="1"/>
  <c r="L37" i="5" l="1"/>
  <c r="M37" i="5" s="1"/>
  <c r="N37" i="5" s="1"/>
  <c r="Q37" i="5" s="1"/>
  <c r="L38" i="5"/>
  <c r="M38" i="5" s="1"/>
  <c r="N38" i="5" s="1"/>
  <c r="Q38" i="5" s="1"/>
  <c r="L39" i="5"/>
  <c r="M39" i="5" s="1"/>
  <c r="N39" i="5" s="1"/>
  <c r="Q39" i="5" s="1"/>
  <c r="L40" i="5"/>
  <c r="M40" i="5" s="1"/>
  <c r="N40" i="5" s="1"/>
  <c r="Q40" i="5" s="1"/>
  <c r="L41" i="5"/>
  <c r="M41" i="5" s="1"/>
  <c r="N41" i="5" s="1"/>
  <c r="Q41" i="5" s="1"/>
  <c r="L42" i="5"/>
  <c r="M42" i="5" s="1"/>
  <c r="N42" i="5" s="1"/>
  <c r="Q42" i="5" s="1"/>
  <c r="L43" i="5"/>
  <c r="M43" i="5" s="1"/>
  <c r="N43" i="5" s="1"/>
  <c r="Q43" i="5" s="1"/>
  <c r="L44" i="5"/>
  <c r="M44" i="5" s="1"/>
  <c r="N44" i="5" s="1"/>
  <c r="Q44" i="5" s="1"/>
  <c r="L45" i="5"/>
  <c r="L46" i="5"/>
  <c r="M46" i="5" s="1"/>
  <c r="N46" i="5" s="1"/>
  <c r="Q46" i="5" s="1"/>
  <c r="L47" i="5"/>
  <c r="M47" i="5" s="1"/>
  <c r="N47" i="5" s="1"/>
  <c r="Q47" i="5" s="1"/>
  <c r="L48" i="5"/>
  <c r="M48" i="5" s="1"/>
  <c r="N48" i="5" s="1"/>
  <c r="Q48" i="5" s="1"/>
  <c r="L49" i="5"/>
  <c r="M49" i="5" s="1"/>
  <c r="N49" i="5" s="1"/>
  <c r="Q49" i="5" s="1"/>
  <c r="L50" i="5"/>
  <c r="M50" i="5" s="1"/>
  <c r="N50" i="5" s="1"/>
  <c r="Q50" i="5" s="1"/>
  <c r="L51" i="5"/>
  <c r="M51" i="5" s="1"/>
  <c r="N51" i="5" s="1"/>
  <c r="Q51" i="5" s="1"/>
  <c r="L52" i="5"/>
  <c r="M52" i="5" s="1"/>
  <c r="N52" i="5" s="1"/>
  <c r="Q52" i="5" s="1"/>
  <c r="L53" i="5"/>
  <c r="M53" i="5" s="1"/>
  <c r="N53" i="5" s="1"/>
  <c r="Q53" i="5" s="1"/>
  <c r="L54" i="5"/>
  <c r="M54" i="5" s="1"/>
  <c r="N54" i="5" s="1"/>
  <c r="Q54" i="5" s="1"/>
  <c r="L55" i="5"/>
  <c r="M55" i="5" s="1"/>
  <c r="N55" i="5" s="1"/>
  <c r="Q55" i="5" s="1"/>
  <c r="L56" i="5"/>
  <c r="M56" i="5" s="1"/>
  <c r="N56" i="5" s="1"/>
  <c r="Q56" i="5" s="1"/>
  <c r="L57" i="5"/>
  <c r="M57" i="5" s="1"/>
  <c r="N57" i="5" s="1"/>
  <c r="Q57" i="5" s="1"/>
  <c r="L58" i="5"/>
  <c r="M58" i="5" s="1"/>
  <c r="N58" i="5" s="1"/>
  <c r="Q58" i="5" s="1"/>
  <c r="L59" i="5"/>
  <c r="M59" i="5" s="1"/>
  <c r="N59" i="5" s="1"/>
  <c r="Q59" i="5" s="1"/>
  <c r="L60" i="5"/>
  <c r="M60" i="5" s="1"/>
  <c r="N60" i="5" s="1"/>
  <c r="Q60" i="5" s="1"/>
  <c r="L61" i="5"/>
  <c r="M61" i="5" s="1"/>
  <c r="N61" i="5" s="1"/>
  <c r="Q61" i="5" s="1"/>
  <c r="L62" i="5"/>
  <c r="L63" i="5"/>
  <c r="M63" i="5" s="1"/>
  <c r="N63" i="5" s="1"/>
  <c r="Q63" i="5" s="1"/>
  <c r="L64" i="5"/>
  <c r="M64" i="5" s="1"/>
  <c r="N64" i="5" s="1"/>
  <c r="Q64" i="5" s="1"/>
  <c r="L65" i="5"/>
  <c r="M65" i="5" s="1"/>
  <c r="N65" i="5" s="1"/>
  <c r="Q65" i="5" s="1"/>
  <c r="L66" i="5"/>
  <c r="M66" i="5" s="1"/>
  <c r="N66" i="5" s="1"/>
  <c r="Q66" i="5" s="1"/>
  <c r="L67" i="5"/>
  <c r="M67" i="5" s="1"/>
  <c r="N67" i="5" s="1"/>
  <c r="Q67" i="5" s="1"/>
  <c r="L68" i="5"/>
  <c r="M68" i="5" s="1"/>
  <c r="N68" i="5" s="1"/>
  <c r="Q68" i="5" s="1"/>
  <c r="L69" i="5"/>
  <c r="L70" i="5"/>
  <c r="M70" i="5" s="1"/>
  <c r="N70" i="5" s="1"/>
  <c r="Q70" i="5" s="1"/>
  <c r="L71" i="5"/>
  <c r="M71" i="5" s="1"/>
  <c r="N71" i="5" s="1"/>
  <c r="Q71" i="5" s="1"/>
  <c r="L72" i="5"/>
  <c r="M72" i="5" s="1"/>
  <c r="N72" i="5" s="1"/>
  <c r="Q72" i="5" s="1"/>
  <c r="L73" i="5"/>
  <c r="M73" i="5" s="1"/>
  <c r="N73" i="5" s="1"/>
  <c r="Q73" i="5" s="1"/>
  <c r="L74" i="5"/>
  <c r="M74" i="5" s="1"/>
  <c r="N74" i="5" s="1"/>
  <c r="Q74" i="5" s="1"/>
  <c r="L75" i="5"/>
  <c r="M75" i="5" s="1"/>
  <c r="N75" i="5" s="1"/>
  <c r="Q75" i="5" s="1"/>
  <c r="L76" i="5"/>
  <c r="M76" i="5" s="1"/>
  <c r="N76" i="5" s="1"/>
  <c r="Q76" i="5" s="1"/>
  <c r="L77" i="5"/>
  <c r="M77" i="5" s="1"/>
  <c r="N77" i="5" s="1"/>
  <c r="Q77" i="5" s="1"/>
  <c r="L78" i="5"/>
  <c r="L79" i="5"/>
  <c r="M79" i="5" s="1"/>
  <c r="N79" i="5" s="1"/>
  <c r="Q79" i="5" s="1"/>
  <c r="L80" i="5"/>
  <c r="M80" i="5" s="1"/>
  <c r="N80" i="5" s="1"/>
  <c r="Q80" i="5" s="1"/>
  <c r="M45" i="5"/>
  <c r="N45" i="5" s="1"/>
  <c r="Q45" i="5" s="1"/>
  <c r="M62" i="5"/>
  <c r="N62" i="5" s="1"/>
  <c r="Q62" i="5" s="1"/>
  <c r="M69" i="5"/>
  <c r="N69" i="5" s="1"/>
  <c r="Q69" i="5" s="1"/>
  <c r="G34" i="4"/>
  <c r="F34" i="4"/>
  <c r="E34" i="4"/>
  <c r="E38" i="4"/>
  <c r="H38" i="4" s="1"/>
  <c r="I38" i="4" s="1"/>
  <c r="J38" i="4" s="1"/>
  <c r="K38" i="4" s="1"/>
  <c r="E37" i="4"/>
  <c r="H37" i="4" s="1"/>
  <c r="I37" i="4" s="1"/>
  <c r="J37" i="4" s="1"/>
  <c r="K37" i="4" s="1"/>
  <c r="H35" i="4"/>
  <c r="I35" i="4" s="1"/>
  <c r="J35" i="4" s="1"/>
  <c r="K35" i="4" s="1"/>
  <c r="H36" i="4"/>
  <c r="I36" i="4" s="1"/>
  <c r="J36" i="4" s="1"/>
  <c r="K36" i="4" s="1"/>
  <c r="H39" i="4"/>
  <c r="I39" i="4" s="1"/>
  <c r="J39" i="4" s="1"/>
  <c r="K39" i="4" s="1"/>
  <c r="H40" i="4"/>
  <c r="I40" i="4"/>
  <c r="J40" i="4"/>
  <c r="K40" i="4" s="1"/>
  <c r="H41" i="4"/>
  <c r="I41" i="4" s="1"/>
  <c r="J41" i="4" s="1"/>
  <c r="K41" i="4" s="1"/>
  <c r="H42" i="4"/>
  <c r="I42" i="4" s="1"/>
  <c r="J42" i="4" s="1"/>
  <c r="K42" i="4" s="1"/>
  <c r="H43" i="4"/>
  <c r="I43" i="4"/>
  <c r="J43" i="4" s="1"/>
  <c r="K43" i="4" s="1"/>
  <c r="H44" i="4"/>
  <c r="I44" i="4"/>
  <c r="J44" i="4" s="1"/>
  <c r="K44" i="4" s="1"/>
  <c r="H45" i="4"/>
  <c r="I45" i="4" s="1"/>
  <c r="J45" i="4" s="1"/>
  <c r="K45" i="4" s="1"/>
  <c r="H46" i="4"/>
  <c r="I46" i="4" s="1"/>
  <c r="J46" i="4" s="1"/>
  <c r="K46" i="4" s="1"/>
  <c r="H19" i="4"/>
  <c r="I19" i="4"/>
  <c r="J19" i="4" s="1"/>
  <c r="K19" i="4" s="1"/>
  <c r="H20" i="4"/>
  <c r="I20" i="4" s="1"/>
  <c r="J20" i="4" s="1"/>
  <c r="K20" i="4" s="1"/>
  <c r="H21" i="4"/>
  <c r="I21" i="4" s="1"/>
  <c r="J21" i="4" s="1"/>
  <c r="K21" i="4" s="1"/>
  <c r="H22" i="4"/>
  <c r="I22" i="4" s="1"/>
  <c r="J22" i="4" s="1"/>
  <c r="K22" i="4" s="1"/>
  <c r="H23" i="4"/>
  <c r="I23" i="4"/>
  <c r="J23" i="4" s="1"/>
  <c r="K23" i="4" s="1"/>
  <c r="H24" i="4"/>
  <c r="I24" i="4"/>
  <c r="J24" i="4" s="1"/>
  <c r="K24" i="4" s="1"/>
  <c r="H25" i="4"/>
  <c r="I25" i="4" s="1"/>
  <c r="J25" i="4" s="1"/>
  <c r="K25" i="4" s="1"/>
  <c r="H26" i="4"/>
  <c r="I26" i="4" s="1"/>
  <c r="J26" i="4" s="1"/>
  <c r="K26" i="4" s="1"/>
  <c r="H27" i="4"/>
  <c r="I27" i="4" s="1"/>
  <c r="J27" i="4" s="1"/>
  <c r="K27" i="4" s="1"/>
  <c r="H28" i="4"/>
  <c r="I28" i="4" s="1"/>
  <c r="J28" i="4" s="1"/>
  <c r="K28" i="4" s="1"/>
  <c r="H29" i="4"/>
  <c r="I29" i="4" s="1"/>
  <c r="J29" i="4" s="1"/>
  <c r="K29" i="4" s="1"/>
  <c r="H30" i="4"/>
  <c r="I30" i="4" s="1"/>
  <c r="J30" i="4" s="1"/>
  <c r="K30" i="4" s="1"/>
  <c r="H31" i="4"/>
  <c r="I31" i="4"/>
  <c r="J31" i="4" s="1"/>
  <c r="K31" i="4" s="1"/>
  <c r="H32" i="4"/>
  <c r="I32" i="4"/>
  <c r="J32" i="4"/>
  <c r="K32" i="4" s="1"/>
  <c r="H33" i="4"/>
  <c r="I33" i="4" s="1"/>
  <c r="J33" i="4" s="1"/>
  <c r="K33" i="4" s="1"/>
  <c r="H7" i="4"/>
  <c r="I7" i="4" s="1"/>
  <c r="J7" i="4" s="1"/>
  <c r="K7" i="4" s="1"/>
  <c r="H8" i="4"/>
  <c r="I8" i="4" s="1"/>
  <c r="J8" i="4" s="1"/>
  <c r="K8" i="4" s="1"/>
  <c r="H9" i="4"/>
  <c r="I9" i="4" s="1"/>
  <c r="J9" i="4" s="1"/>
  <c r="K9" i="4" s="1"/>
  <c r="H10" i="4"/>
  <c r="I10" i="4" s="1"/>
  <c r="J10" i="4" s="1"/>
  <c r="K10" i="4" s="1"/>
  <c r="H11" i="4"/>
  <c r="I11" i="4" s="1"/>
  <c r="J11" i="4" s="1"/>
  <c r="K11" i="4" s="1"/>
  <c r="H12" i="4"/>
  <c r="I12" i="4" s="1"/>
  <c r="J12" i="4" s="1"/>
  <c r="K12" i="4" s="1"/>
  <c r="H13" i="4"/>
  <c r="I13" i="4" s="1"/>
  <c r="J13" i="4" s="1"/>
  <c r="K13" i="4" s="1"/>
  <c r="H14" i="4"/>
  <c r="I14" i="4" s="1"/>
  <c r="J14" i="4" s="1"/>
  <c r="K14" i="4" s="1"/>
  <c r="H15" i="4"/>
  <c r="I15" i="4" s="1"/>
  <c r="J15" i="4" s="1"/>
  <c r="K15" i="4" s="1"/>
  <c r="H16" i="4"/>
  <c r="I16" i="4" s="1"/>
  <c r="J16" i="4" s="1"/>
  <c r="K16" i="4" s="1"/>
  <c r="H17" i="4"/>
  <c r="I17" i="4" s="1"/>
  <c r="J17" i="4" s="1"/>
  <c r="K17" i="4" s="1"/>
  <c r="H18" i="4"/>
  <c r="I18" i="4" s="1"/>
  <c r="J18" i="4" s="1"/>
  <c r="K18" i="4" s="1"/>
  <c r="H6" i="4"/>
  <c r="I6" i="4" s="1"/>
  <c r="J6" i="4" s="1"/>
  <c r="K6" i="4" s="1"/>
  <c r="H34" i="4" l="1"/>
  <c r="I34" i="4" s="1"/>
  <c r="J34" i="4" s="1"/>
  <c r="K34" i="4" s="1"/>
  <c r="K48" i="4"/>
</calcChain>
</file>

<file path=xl/sharedStrings.xml><?xml version="1.0" encoding="utf-8"?>
<sst xmlns="http://schemas.openxmlformats.org/spreadsheetml/2006/main" count="386" uniqueCount="182">
  <si>
    <t>№</t>
  </si>
  <si>
    <t>Ед. изм</t>
  </si>
  <si>
    <t>Наименование предмета контракта</t>
  </si>
  <si>
    <t>Кол-во</t>
  </si>
  <si>
    <t>Обоснование начальной (максимальной) цены контракта</t>
  </si>
  <si>
    <t>НМЦК, определенная методом сопоставимых рыночных цен (анализа рынка)*</t>
  </si>
  <si>
    <t>В результате проведенного расчета Н(М)ЦК, ЦКЕП контракта составила, руб.:</t>
  </si>
  <si>
    <t>Цена за единицу изм. (руб.)</t>
  </si>
  <si>
    <t>Цена за единицу изм. с округлением (вниз) до сотых долей после запятой (руб.)</t>
  </si>
  <si>
    <t>НМЦК с учетом округления цены за единицу (руб.)**</t>
  </si>
  <si>
    <t>Источник информации о цене (руб./ед.изм.)</t>
  </si>
  <si>
    <r>
      <rPr>
        <b/>
        <sz val="10"/>
        <color indexed="8"/>
        <rFont val="Times New Roman"/>
        <family val="1"/>
        <charset val="204"/>
      </rPr>
      <t>Расчет НМЦК по формуле</t>
    </r>
    <r>
      <rPr>
        <sz val="10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</si>
  <si>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Коммерческое предложение  №3 вх.
№ 01-05-624/14-0
от 20.02.2014</t>
  </si>
  <si>
    <t>Приложение 1_Обоснование НМЦК к закупочной документации</t>
  </si>
  <si>
    <t>Определение НМЦК произведено Заказчиком в соответствии с  Приказом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исполнителем)".  В соответствии с п.3.20.1 Методических рекомендаций, утвержденных приказом Минэкономразвития РФ от 02.10.2013 №567 расчет произведен с помощью стандартных функций табличного редактора EXCEL, метод расчета выбран "сопоставление рыночных цен (анализ рынка).</t>
  </si>
  <si>
    <t>Начальник отдела материально-технического снабжения</t>
  </si>
  <si>
    <t>Коммерческое предложение  №2 вх. № 01-05-624/14-2-0
от 20.02.2014</t>
  </si>
  <si>
    <t>Коммерческое предложение №1 вх. № 01-05-624/14-1-0
от 20.02.2014</t>
  </si>
  <si>
    <t>Г.А.Смирнов</t>
  </si>
  <si>
    <t>Плащ  непромокаемый      ГОСТ  12.4.134-83      ТР ТС 019/2011</t>
  </si>
  <si>
    <t>Ботинки  кожаные  на  подошве  ПУ           ГОСТ 12.4.137-84</t>
  </si>
  <si>
    <t>Обувь  антистатическая  облегченная,  белая,  (туфли-сабо)   ГОСТ  Р 53734.4.3-2010</t>
  </si>
  <si>
    <t>Перчатки   хозяйственные:  материал – латекс; толщина – 0,36 мм;  длина – 300 мм;   размер  M, L, XL</t>
  </si>
  <si>
    <t>Перчатки  КЩС-1                                           ГОСТ  12.4.278-2014</t>
  </si>
  <si>
    <t>Перчатки  трикотажные,  класс  вязки  13-й,  размер  8,9,      ГОСТ  12.4.246-2008</t>
  </si>
  <si>
    <t>Рукавицы  хлопчатобумажные  с  ПВХ  наладонником,  размер 2,  ГОСТ 12.4.010-75</t>
  </si>
  <si>
    <t>Перчатки  трикотажные  с точечным  полимерным  покрытием,  спец  13  класс,  размер  8, 9,       ГОСТ 12.4.246-2008</t>
  </si>
  <si>
    <t xml:space="preserve">Шт. </t>
  </si>
  <si>
    <t>Пар</t>
  </si>
  <si>
    <t>Шт.</t>
  </si>
  <si>
    <t>Фартук  прорезиненный КЩС  с  нагрудником     ГОСТ 12.4.029-76</t>
  </si>
  <si>
    <t>Перчатки  ЗАЩИТА/ЗАЩИТА  ЗИМА,  размер 10,5  ТР ТС  019/2011</t>
  </si>
  <si>
    <t>упак.</t>
  </si>
  <si>
    <t>Вкладыши  противошумные  3М 1110  с  кордом,   ТР ТС 019/2011</t>
  </si>
  <si>
    <t>Перчатки  резиновые  на  трикотажной  основе  «СОЮЗ-С» ГОСТ 12.4.278-2014,  размер  8,9</t>
  </si>
  <si>
    <t>Респиратор  противоаэрозольный,  полумаска  3М  6000,   размер  М</t>
  </si>
  <si>
    <t>Наколенники  ПРОФИ</t>
  </si>
  <si>
    <t>Перчатки  латексные  анатомические     ГОСТ 12.4.252-2013,  размер 6,7</t>
  </si>
  <si>
    <t>Напальчники       ТУ 38.106567-88</t>
  </si>
  <si>
    <t>Перчатки  бесшовные  диэлектрические     ТУ 38.306-5-63-97</t>
  </si>
  <si>
    <t>Рукавицы  суконные     ОП  размер 2   ГОСТ  12.4.010-75</t>
  </si>
  <si>
    <r>
      <t>Костюм х/б  мужской:  комплектация – куртка,  брюки;  ткань – 100%  хлопок,  плотность  360 г/м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,  ТР ТС 019/2011,   ГОСТ 12.4.280-2014 </t>
    </r>
  </si>
  <si>
    <t>Сапоги  резиновые:  износостойкая  резина;  цвет – черный;  высота – 37 см;   ТР ТС 019/2011,  ГОСТ  12.4072-79</t>
  </si>
  <si>
    <t xml:space="preserve">Сапоги  ТРУД  утепленные:  утеплитель – искусственный  мех; ТР ТС 019/2011, ГОСТ Р 12.4.187-97 </t>
  </si>
  <si>
    <t>Тапочки  закрытые  кожаные:  подошва – пористая  резина; подкладка – 100%  х/б  материал; цвет – черный;  ТР ТС 019/2011,  ГОСТ Р 12.4.187-97</t>
  </si>
  <si>
    <t>Компл.</t>
  </si>
  <si>
    <r>
      <t>Костюм  мужской на  утепляющей  прокладке:  комплектация – куртка,  брюки;  ткань – 88%  хлопок,  плотность – 305 г/м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;  утеплитель – 2 слоя;  плотность – 300 г/м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;  ТР ТС 019/2011;  ТУ 8570-003-71763888-2012</t>
    </r>
  </si>
  <si>
    <r>
      <t>Халат  мужской  синий:  ткань - 100% хлопок,  плотность – 230 г/м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;  ТР ТС 019/2011;  ГОСТ 12.4.132-83</t>
    </r>
  </si>
  <si>
    <r>
      <t>Куртка  на  утепляющей  прокладке  женская: ткань – 77% - полиэфир,23% - хлопок; плотность- 140 г/м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; утеплитель- 3 слоя; плотность 360 г/м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;  ТР ТС019/ 2011; ГОСТ Р 12.4.236-2011 – 2-й  класс  защиты</t>
    </r>
  </si>
  <si>
    <r>
      <t>Униформа  СУДАРУШКА:  комплектация – фартук, (без  головного  убора); цвет – бордо;  ткань – смесовая; состав- 77% - полиэфир, 23% - хлопок; плотность – 136 г/м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;  ТР ТС 019/2011;  ГОСТ 12.4.280-2014</t>
    </r>
  </si>
  <si>
    <t>Очки  защитные  СТАЕР открытые с боковой вентиляциейТР ТС  019/2011</t>
  </si>
  <si>
    <t>Респиратор  ЮЛИЯ-219, СТО  45541035-015-2011</t>
  </si>
  <si>
    <t>Комбинезон с капюшоном, застежка-молния по ногам ГОСТ ИСО 14644-5-2005</t>
  </si>
  <si>
    <t>Одноразовая шапочка</t>
  </si>
  <si>
    <t>Бахилы одноразовые особо прочные</t>
  </si>
  <si>
    <t>Перчатки виниловые не опудренные: ТР ТС 019/2001, ГОСТ 20010-93, ГОСТ 12.4.252-2013, ЭКСПЕРТ В+; материал-винил, внутренняя обработка - полиуретановая пленка, длина не менее 245 мм, толщина не менее 0,08 мм; размер - 7,8; упаковка - 50/500 пар.</t>
  </si>
  <si>
    <t>Перчатки нитриловые не опудренные: ТР ТС 019/2001, ГОСТ 20010-93, ГОСТ 12.4.252-2013, ЭКСПЕРТ Н+; материал-нитрил, внутренняя обработка - полиуретановая пленка, длина не менее 245 мм, толщина не менее 0,08 мм; размер - 7,8; упаковка - 50/500 пар. Или перчатки ЭКСПЕРТ СОФТ+, материал - нитрил, внутренняя обработка - полиуретановая пленка, длина не менее 245 мм, толщина не менее 0,08 мм; размер - 7,8; упаковка - 50/500 пар.</t>
  </si>
  <si>
    <t>Респиратор 3М (ТМ8132) противоаэрозольный, степень защиты - FFP3 (до 50 ПДК), клапан выдоха - есть, ТР ТС 019/2011, ТУ 2568-008-11502704-2014</t>
  </si>
  <si>
    <t>Халат х/б мужской: цвет белый, лаборант, ГОСТ 12.4.132-83, ткань бязь, хлопок - 100%</t>
  </si>
  <si>
    <t>Халат х/б женский: цвет белый, лаборант, ГОСТ 12.4.132-83, ткань бязь, хлопок - 100%</t>
  </si>
  <si>
    <t>Перчатки термостойкие ФЛАГМАН ФРОСТ, ТР ТС 019/2011, ГОСТ 12.4.252-2013, основа- воловий спилок, подкладка - искусственный мех, манжет - удлиненная крага, толщиной - 1,2 - 1,4 мм, длина - 410 мм</t>
  </si>
  <si>
    <t>Халат длинный ниже колена ГОСТ ИСО 14644-5-2005 для чистых помещений высокого класса чистоты ИСО7-ИСО8</t>
  </si>
  <si>
    <t>Шапочка с микрорегулировкой  ГОСТ ИСО 14644-5-2005 для чистых помещений высокого класса чистоты ИСО6-ИСО8</t>
  </si>
  <si>
    <t>Маска для лица на завязках с чадрой ГОСТ ИСО 14644-5-2005 для чистых помещений высокого класса чистоты ИСО3-ИСО6</t>
  </si>
  <si>
    <t>Сменный патрон 6059 для масок и полумасок 3М (ТМ) 6000</t>
  </si>
  <si>
    <t>кг</t>
  </si>
  <si>
    <t>Грунтовка ГФ-032 желтая; ТУ 2312-030-00206919-2002</t>
  </si>
  <si>
    <t>Грунтовка ГФ-031 желтая; ТУ2312-030-00206919-2002</t>
  </si>
  <si>
    <t>Шпатлевка ЭП-0020 красно-коричневая; ГОСТ 28379-89</t>
  </si>
  <si>
    <t>Отвердитель № 1; ТУ 6-10-1263-77</t>
  </si>
  <si>
    <t>Эмаль МЛ-12 черная; ГОСТ 9754-76</t>
  </si>
  <si>
    <t>Эмаль МЛ-12 светло-дымчатая; ГОСТ 9754-76</t>
  </si>
  <si>
    <t>Эмаль МЛ-165 серебристая; ГОСТ 12034-77</t>
  </si>
  <si>
    <t>Эмаль ЭП-255 белая; ГОСТ 23599-79</t>
  </si>
  <si>
    <t>Эмаль ЭП-140 белая; ГОСТ 24709-81</t>
  </si>
  <si>
    <t>Отвердитель №2; ТУ 6-10-1279-77</t>
  </si>
  <si>
    <t>Эмаль ПФ-115 белая первый сорт; ГОСТ 6465-76</t>
  </si>
  <si>
    <t>Эмаль ПФ-115 голубая 423 первый сорт; ГОСТ 6465-76</t>
  </si>
  <si>
    <t>Эмаль ПФ-115 красная первый сорт; ГОСТ 6465-76</t>
  </si>
  <si>
    <t>Эмаль ПФ-115 черная первый сорт ГОСТ 6465-76</t>
  </si>
  <si>
    <t>Эмаль ЭП-51 красная; ГОСТ 9640-85</t>
  </si>
  <si>
    <t>Эмаль ЭП-51 серая; ГОСТ 9640-85</t>
  </si>
  <si>
    <t>Эмаль ЭП-773 зеленая; ГОСТ 23143-83</t>
  </si>
  <si>
    <t>Эмаль ЭП-773 кремовая; ГОСТ 23143-83</t>
  </si>
  <si>
    <t>Эпоксиуретановый лак УР-231; ТУ 6-21-14-90</t>
  </si>
  <si>
    <t>Диэтиленгликольуретан (ДГУ) технический 80/20 70% (ТУ 113-38-115-91); ТУ 113-38-115-91</t>
  </si>
  <si>
    <t>Грунтовка фосфатирующая ВЛ-02 ; ГОСТ 12707-77</t>
  </si>
  <si>
    <t>Грунтовка фосфатирующая ВЛ-02 ;ГОСТ 12707-77</t>
  </si>
  <si>
    <t>Разбавитель кислотный к грунтовке ВЛ-02; ГОСТ 12707-77</t>
  </si>
  <si>
    <t>Лак АК-113; ГОСТ 23832-79</t>
  </si>
  <si>
    <t>Лак ХВ-784; ГОСТ 7313-75</t>
  </si>
  <si>
    <t>Лак НЦ-62 бесцветный; ТУ 2314-064-00204211-2009</t>
  </si>
  <si>
    <t>Растворитель Р-4; ГОСТ 7827-74</t>
  </si>
  <si>
    <t>Растворитель Р-5; ГОСТ 7827-74</t>
  </si>
  <si>
    <t>Растворитель РФГ; ГОСТ 12708-77</t>
  </si>
  <si>
    <t>Растворитель 646; ГОСТ 18188-72</t>
  </si>
  <si>
    <t>Эмаль НЦ-25 красная; ГОСТ 5406-84</t>
  </si>
  <si>
    <t>Эмаль НЦ-25 белая; ГОСТ 5406-84</t>
  </si>
  <si>
    <t>Эмаль НЦ-25 черная; ГОСТ 5406-84</t>
  </si>
  <si>
    <t>Эмаль НЦ-132 П красная; ГОСТ 6631-74</t>
  </si>
  <si>
    <t>Эмаль НЦ-132 П белая; ГОСТ 6631-74</t>
  </si>
  <si>
    <t>Лак НЦ-62 красный; ТУ 2314-064-00204211-2009</t>
  </si>
  <si>
    <t>Лак НЦ-218; ГОСТ 4976-83</t>
  </si>
  <si>
    <t>Нитроклей АК-20; ТУ 6-10-1293-78</t>
  </si>
  <si>
    <t>Эмаль НЦ-132 П черная; ГОСТ 6631-74</t>
  </si>
  <si>
    <t>Эмаль НЦ-132П серая Г.6631-74</t>
  </si>
  <si>
    <t>Д.С.Жижаев</t>
  </si>
  <si>
    <t>ООО "МАЙТ-ЮГ"</t>
  </si>
  <si>
    <t>ООО "АТФ"</t>
  </si>
  <si>
    <t>В соответствии с пп. 3.1.1. методики определения НМЦК для конкурентных процедур закупки и цены контракта при проведении закупки у единственного поставщика утвержденной приказом ГК "Роскосмос" №357 от 31.10.2019г., НМЦ составляет:</t>
  </si>
  <si>
    <t>АО "МЗСС"</t>
  </si>
  <si>
    <t>ООО "Метсоюз"</t>
  </si>
  <si>
    <t>ООО "НАЦЭКОТЕХ"</t>
  </si>
  <si>
    <t>Золото:</t>
  </si>
  <si>
    <t>0,02 и менее</t>
  </si>
  <si>
    <t>0,021-  0,5</t>
  </si>
  <si>
    <t>0,51  -  1,0</t>
  </si>
  <si>
    <t>1,01  -  5,0</t>
  </si>
  <si>
    <t>5,01  - 50,0</t>
  </si>
  <si>
    <t>50,01 – 80,0</t>
  </si>
  <si>
    <t>80,01 – 95,0</t>
  </si>
  <si>
    <t>95,01 и более</t>
  </si>
  <si>
    <t xml:space="preserve">электронный лом прошедший частичную разборку        </t>
  </si>
  <si>
    <t>электронный лом в не разобранном состоянии</t>
  </si>
  <si>
    <t>Серебро:</t>
  </si>
  <si>
    <t>0,21 -  5,0</t>
  </si>
  <si>
    <t>5,01 –10,0</t>
  </si>
  <si>
    <t>10,01 –50,0</t>
  </si>
  <si>
    <t>50,01 –80,0</t>
  </si>
  <si>
    <t>80,01 –90,0</t>
  </si>
  <si>
    <t>90,01 и более</t>
  </si>
  <si>
    <t>электронный лом, прошедший частичную разборку</t>
  </si>
  <si>
    <t>источники тока в полиамидных корпусах</t>
  </si>
  <si>
    <t>источники тока в металлических корпусах</t>
  </si>
  <si>
    <t>Платина:</t>
  </si>
  <si>
    <t>0,1 и менее</t>
  </si>
  <si>
    <t>0,11 – 0,25</t>
  </si>
  <si>
    <t>0,26 и более</t>
  </si>
  <si>
    <t>Палладий:</t>
  </si>
  <si>
    <t>Начальник отдела складского хозяйства и сбыта</t>
  </si>
  <si>
    <t>Мясоедова А.С.</t>
  </si>
  <si>
    <t>не извлекается</t>
  </si>
  <si>
    <t>-</t>
  </si>
  <si>
    <t>0,2 и менее</t>
  </si>
  <si>
    <t>гр.</t>
  </si>
  <si>
    <t>Источник информации о стоимости драгоценных металлов в % от учетной цены  Лондонского рынка наличного металла на день, предшествующий выписке паспорта, пересчитанной курсу ЦБ РФ.</t>
  </si>
  <si>
    <t>Договор №116-08/05-ДМ-П/10-19 от 27.08.2019 ООО "Полюс"</t>
  </si>
  <si>
    <t>без оплаты</t>
  </si>
  <si>
    <t>Корпорация "Сача"</t>
  </si>
  <si>
    <t>____________________________</t>
  </si>
  <si>
    <t>Договор №ДРЭ-21/016-П/7-21 от 05.08.2021 АО "МЗСС"</t>
  </si>
  <si>
    <t>И.О. начальника отдела складского хозяйства и сбыта</t>
  </si>
  <si>
    <t>Сандальнова М.Л.</t>
  </si>
  <si>
    <t>0,011 - 0,05</t>
  </si>
  <si>
    <t>0,051- 0,25</t>
  </si>
  <si>
    <t>5,01  - 10,0</t>
  </si>
  <si>
    <t>10.01-30,00</t>
  </si>
  <si>
    <t>30,01-50,00</t>
  </si>
  <si>
    <t>50,01 – 85,0</t>
  </si>
  <si>
    <t>85,01 – 99,0</t>
  </si>
  <si>
    <t>99,01 и более</t>
  </si>
  <si>
    <t>0,011 - 0,5</t>
  </si>
  <si>
    <t>0,51- 2,0</t>
  </si>
  <si>
    <t>2,01-0,50</t>
  </si>
  <si>
    <t>5,01-10,00</t>
  </si>
  <si>
    <t>10,01  -  30,0</t>
  </si>
  <si>
    <t>30,01  - 70,0</t>
  </si>
  <si>
    <t>70.01-80,00</t>
  </si>
  <si>
    <t>80,01-90,00</t>
  </si>
  <si>
    <t>90,01 – 99,0</t>
  </si>
  <si>
    <t>0,26-1,00</t>
  </si>
  <si>
    <t>1,01-5,00</t>
  </si>
  <si>
    <t>5,01-50,00</t>
  </si>
  <si>
    <t>50,01 и более</t>
  </si>
  <si>
    <t>5,01-20,00</t>
  </si>
  <si>
    <t>20,01 -50,00</t>
  </si>
  <si>
    <t>50,01-90,00</t>
  </si>
  <si>
    <t>90,01-99,00</t>
  </si>
  <si>
    <t>0,26-0,50</t>
  </si>
  <si>
    <t xml:space="preserve">Палладий: </t>
  </si>
  <si>
    <t>"Щелковский завод ВДМ"</t>
  </si>
  <si>
    <t xml:space="preserve">АО "МЗСС" АО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</si>
</sst>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#,##0.00\ &quot;₽&quot;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94">
    <xf numFmtId="0" fontId="0" fillId="0" borderId="0" xfId="0"/>
    <xf numFmtId="0" fontId="8" fillId="0" borderId="0" xfId="0" applyFont="1" applyAlignment="1">
      <alignment horizontal="center" vertical="top"/>
    </xf>
    <xf numFmtId="0" fontId="8" fillId="0" borderId="0" xfId="0" applyFont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2" fontId="9" fillId="2" borderId="0" xfId="0" applyNumberFormat="1" applyFont="1" applyFill="1" applyAlignment="1">
      <alignment vertical="center"/>
    </xf>
    <xf numFmtId="0" fontId="8" fillId="2" borderId="0" xfId="0" applyFont="1" applyFill="1"/>
    <xf numFmtId="0" fontId="10" fillId="0" borderId="0" xfId="0" applyFont="1" applyAlignment="1"/>
    <xf numFmtId="165" fontId="9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/>
    <xf numFmtId="0" fontId="10" fillId="0" borderId="0" xfId="0" applyFont="1" applyFill="1" applyAlignment="1"/>
    <xf numFmtId="164" fontId="4" fillId="0" borderId="2" xfId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vertical="top" wrapText="1"/>
    </xf>
    <xf numFmtId="164" fontId="8" fillId="0" borderId="2" xfId="1" applyFont="1" applyFill="1" applyBorder="1" applyAlignment="1">
      <alignment horizontal="center" vertical="top" wrapText="1"/>
    </xf>
    <xf numFmtId="164" fontId="4" fillId="0" borderId="2" xfId="1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8" fillId="0" borderId="3" xfId="1" applyNumberFormat="1" applyFont="1" applyFill="1" applyBorder="1"/>
    <xf numFmtId="164" fontId="8" fillId="0" borderId="3" xfId="1" applyFont="1" applyFill="1" applyBorder="1"/>
    <xf numFmtId="0" fontId="9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164" fontId="8" fillId="0" borderId="3" xfId="1" applyFont="1" applyFill="1" applyBorder="1" applyAlignment="1">
      <alignment horizontal="center"/>
    </xf>
    <xf numFmtId="164" fontId="4" fillId="0" borderId="3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2" fontId="1" fillId="0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9" fillId="0" borderId="2" xfId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 shrinkToFi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4</xdr:row>
      <xdr:rowOff>1504950</xdr:rowOff>
    </xdr:from>
    <xdr:to>
      <xdr:col>7</xdr:col>
      <xdr:colOff>1819275</xdr:colOff>
      <xdr:row>4</xdr:row>
      <xdr:rowOff>1962150</xdr:rowOff>
    </xdr:to>
    <xdr:pic>
      <xdr:nvPicPr>
        <xdr:cNvPr id="50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10600" y="2143125"/>
          <a:ext cx="1743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447675</xdr:colOff>
      <xdr:row>4</xdr:row>
      <xdr:rowOff>1257300</xdr:rowOff>
    </xdr:from>
    <xdr:to>
      <xdr:col>7</xdr:col>
      <xdr:colOff>600075</xdr:colOff>
      <xdr:row>4</xdr:row>
      <xdr:rowOff>1485900</xdr:rowOff>
    </xdr:to>
    <xdr:pic>
      <xdr:nvPicPr>
        <xdr:cNvPr id="507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82075" y="1943100"/>
          <a:ext cx="1524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activeCell="E16" sqref="E16"/>
    </sheetView>
  </sheetViews>
  <sheetFormatPr defaultRowHeight="12.75" x14ac:dyDescent="0.2"/>
  <cols>
    <col min="1" max="1" width="3.140625" style="2" customWidth="1"/>
    <col min="2" max="2" width="63.5703125" style="2" customWidth="1"/>
    <col min="3" max="3" width="9.85546875" style="2" customWidth="1"/>
    <col min="4" max="4" width="8.28515625" style="2" customWidth="1"/>
    <col min="5" max="5" width="13.85546875" style="2" customWidth="1"/>
    <col min="6" max="6" width="14.7109375" style="2" customWidth="1"/>
    <col min="7" max="7" width="14.5703125" style="2" customWidth="1"/>
    <col min="8" max="8" width="28" style="2" customWidth="1"/>
    <col min="9" max="9" width="13.5703125" style="2" customWidth="1"/>
    <col min="10" max="10" width="11" style="2" customWidth="1"/>
    <col min="11" max="11" width="13.85546875" style="2" customWidth="1"/>
    <col min="12" max="16384" width="9.140625" style="2"/>
  </cols>
  <sheetData>
    <row r="1" spans="1:21" x14ac:dyDescent="0.2">
      <c r="B1" s="3"/>
      <c r="C1" s="3"/>
      <c r="K1" s="8" t="s">
        <v>13</v>
      </c>
      <c r="L1" s="4"/>
      <c r="M1" s="4"/>
      <c r="N1" s="4"/>
      <c r="O1" s="5"/>
      <c r="P1" s="5"/>
      <c r="Q1" s="5"/>
      <c r="R1" s="5"/>
      <c r="S1" s="5"/>
      <c r="T1" s="5"/>
      <c r="U1" s="5"/>
    </row>
    <row r="2" spans="1:21" ht="15.75" x14ac:dyDescent="0.2">
      <c r="B2" s="9"/>
      <c r="C2" s="9"/>
      <c r="D2" s="9"/>
      <c r="E2" s="10" t="s">
        <v>4</v>
      </c>
      <c r="F2" s="9"/>
      <c r="G2" s="9"/>
      <c r="H2" s="9"/>
      <c r="I2" s="9"/>
      <c r="J2" s="9"/>
      <c r="K2" s="9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">
      <c r="A3" s="82" t="s">
        <v>14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12.75" customHeight="1" x14ac:dyDescent="0.2">
      <c r="A4" s="81" t="s">
        <v>0</v>
      </c>
      <c r="B4" s="81" t="s">
        <v>2</v>
      </c>
      <c r="C4" s="81" t="s">
        <v>1</v>
      </c>
      <c r="D4" s="81" t="s">
        <v>3</v>
      </c>
      <c r="E4" s="80" t="s">
        <v>10</v>
      </c>
      <c r="F4" s="80"/>
      <c r="G4" s="80"/>
      <c r="H4" s="80" t="s">
        <v>5</v>
      </c>
      <c r="I4" s="83"/>
      <c r="J4" s="83"/>
      <c r="K4" s="83"/>
    </row>
    <row r="5" spans="1:21" ht="114.75" x14ac:dyDescent="0.2">
      <c r="A5" s="81"/>
      <c r="B5" s="81"/>
      <c r="C5" s="81"/>
      <c r="D5" s="81"/>
      <c r="E5" s="15" t="s">
        <v>17</v>
      </c>
      <c r="F5" s="15" t="s">
        <v>16</v>
      </c>
      <c r="G5" s="16" t="s">
        <v>12</v>
      </c>
      <c r="H5" s="17" t="s">
        <v>11</v>
      </c>
      <c r="I5" s="18" t="s">
        <v>7</v>
      </c>
      <c r="J5" s="18" t="s">
        <v>8</v>
      </c>
      <c r="K5" s="18" t="s">
        <v>9</v>
      </c>
    </row>
    <row r="6" spans="1:21" s="1" customFormat="1" x14ac:dyDescent="0.25">
      <c r="A6" s="19">
        <v>1</v>
      </c>
      <c r="B6" s="20" t="s">
        <v>19</v>
      </c>
      <c r="C6" s="21" t="s">
        <v>27</v>
      </c>
      <c r="D6" s="22">
        <v>10</v>
      </c>
      <c r="E6" s="23">
        <v>552</v>
      </c>
      <c r="F6" s="23">
        <v>530</v>
      </c>
      <c r="G6" s="23">
        <v>602</v>
      </c>
      <c r="H6" s="24">
        <f>((D6/3)*(SUM(E6:G6)))</f>
        <v>5613.3333333333339</v>
      </c>
      <c r="I6" s="24">
        <f>H6/D6</f>
        <v>561.33333333333337</v>
      </c>
      <c r="J6" s="24">
        <f>ROUND(I6,2)</f>
        <v>561.33000000000004</v>
      </c>
      <c r="K6" s="24">
        <f>J6*D6</f>
        <v>5613.3</v>
      </c>
    </row>
    <row r="7" spans="1:21" s="1" customFormat="1" x14ac:dyDescent="0.25">
      <c r="A7" s="19">
        <v>2</v>
      </c>
      <c r="B7" s="20" t="s">
        <v>20</v>
      </c>
      <c r="C7" s="21" t="s">
        <v>28</v>
      </c>
      <c r="D7" s="22">
        <v>77</v>
      </c>
      <c r="E7" s="23">
        <v>678</v>
      </c>
      <c r="F7" s="23">
        <v>717</v>
      </c>
      <c r="G7" s="23">
        <v>850</v>
      </c>
      <c r="H7" s="24">
        <f t="shared" ref="H7:H18" si="0">((D7/3)*(SUM(E7:G7)))</f>
        <v>57621.666666666672</v>
      </c>
      <c r="I7" s="24">
        <f t="shared" ref="I7:I18" si="1">H7/D7</f>
        <v>748.33333333333337</v>
      </c>
      <c r="J7" s="24">
        <f t="shared" ref="J7:J33" si="2">ROUND(I7,2)</f>
        <v>748.33</v>
      </c>
      <c r="K7" s="24">
        <f t="shared" ref="K7:K18" si="3">J7*D7</f>
        <v>57621.41</v>
      </c>
    </row>
    <row r="8" spans="1:21" s="1" customFormat="1" ht="25.5" x14ac:dyDescent="0.25">
      <c r="A8" s="19">
        <v>3</v>
      </c>
      <c r="B8" s="20" t="s">
        <v>21</v>
      </c>
      <c r="C8" s="21" t="s">
        <v>28</v>
      </c>
      <c r="D8" s="22">
        <v>78</v>
      </c>
      <c r="E8" s="23">
        <v>380</v>
      </c>
      <c r="F8" s="23">
        <v>320</v>
      </c>
      <c r="G8" s="23">
        <v>624</v>
      </c>
      <c r="H8" s="24">
        <f t="shared" si="0"/>
        <v>34424</v>
      </c>
      <c r="I8" s="24">
        <f t="shared" si="1"/>
        <v>441.33333333333331</v>
      </c>
      <c r="J8" s="24">
        <f t="shared" si="2"/>
        <v>441.33</v>
      </c>
      <c r="K8" s="24">
        <f t="shared" si="3"/>
        <v>34423.74</v>
      </c>
    </row>
    <row r="9" spans="1:21" s="1" customFormat="1" x14ac:dyDescent="0.25">
      <c r="A9" s="19">
        <v>4</v>
      </c>
      <c r="B9" s="20" t="s">
        <v>50</v>
      </c>
      <c r="C9" s="21" t="s">
        <v>29</v>
      </c>
      <c r="D9" s="22">
        <v>120</v>
      </c>
      <c r="E9" s="23">
        <v>82.6</v>
      </c>
      <c r="F9" s="23">
        <v>82</v>
      </c>
      <c r="G9" s="23">
        <v>109</v>
      </c>
      <c r="H9" s="24">
        <f t="shared" si="0"/>
        <v>10944</v>
      </c>
      <c r="I9" s="24">
        <f t="shared" si="1"/>
        <v>91.2</v>
      </c>
      <c r="J9" s="24">
        <f t="shared" si="2"/>
        <v>91.2</v>
      </c>
      <c r="K9" s="24">
        <f t="shared" si="3"/>
        <v>10944</v>
      </c>
    </row>
    <row r="10" spans="1:21" s="1" customFormat="1" ht="25.5" x14ac:dyDescent="0.25">
      <c r="A10" s="19">
        <v>5</v>
      </c>
      <c r="B10" s="20" t="s">
        <v>22</v>
      </c>
      <c r="C10" s="21" t="s">
        <v>28</v>
      </c>
      <c r="D10" s="22">
        <v>2000</v>
      </c>
      <c r="E10" s="23">
        <v>23.2</v>
      </c>
      <c r="F10" s="23">
        <v>29</v>
      </c>
      <c r="G10" s="23">
        <v>31</v>
      </c>
      <c r="H10" s="24">
        <f t="shared" si="0"/>
        <v>55466.666666666664</v>
      </c>
      <c r="I10" s="24">
        <f t="shared" si="1"/>
        <v>27.733333333333331</v>
      </c>
      <c r="J10" s="24">
        <f t="shared" si="2"/>
        <v>27.73</v>
      </c>
      <c r="K10" s="24">
        <f t="shared" si="3"/>
        <v>55460</v>
      </c>
    </row>
    <row r="11" spans="1:21" s="1" customFormat="1" x14ac:dyDescent="0.25">
      <c r="A11" s="19">
        <v>6</v>
      </c>
      <c r="B11" s="20" t="s">
        <v>51</v>
      </c>
      <c r="C11" s="21" t="s">
        <v>29</v>
      </c>
      <c r="D11" s="22">
        <v>300</v>
      </c>
      <c r="E11" s="23">
        <v>113</v>
      </c>
      <c r="F11" s="23">
        <v>85</v>
      </c>
      <c r="G11" s="23">
        <v>83</v>
      </c>
      <c r="H11" s="24">
        <f t="shared" si="0"/>
        <v>28100</v>
      </c>
      <c r="I11" s="24">
        <f t="shared" si="1"/>
        <v>93.666666666666671</v>
      </c>
      <c r="J11" s="24">
        <f t="shared" si="2"/>
        <v>93.67</v>
      </c>
      <c r="K11" s="24">
        <f t="shared" si="3"/>
        <v>28101</v>
      </c>
    </row>
    <row r="12" spans="1:21" s="1" customFormat="1" x14ac:dyDescent="0.25">
      <c r="A12" s="19">
        <v>7</v>
      </c>
      <c r="B12" s="20" t="s">
        <v>23</v>
      </c>
      <c r="C12" s="21" t="s">
        <v>28</v>
      </c>
      <c r="D12" s="22">
        <v>300</v>
      </c>
      <c r="E12" s="23">
        <v>45.6</v>
      </c>
      <c r="F12" s="23">
        <v>58</v>
      </c>
      <c r="G12" s="23">
        <v>47</v>
      </c>
      <c r="H12" s="24">
        <f t="shared" si="0"/>
        <v>15060</v>
      </c>
      <c r="I12" s="24">
        <f t="shared" si="1"/>
        <v>50.2</v>
      </c>
      <c r="J12" s="24">
        <f t="shared" si="2"/>
        <v>50.2</v>
      </c>
      <c r="K12" s="24">
        <f t="shared" si="3"/>
        <v>15060</v>
      </c>
    </row>
    <row r="13" spans="1:21" s="1" customFormat="1" x14ac:dyDescent="0.25">
      <c r="A13" s="19">
        <v>8</v>
      </c>
      <c r="B13" s="20" t="s">
        <v>30</v>
      </c>
      <c r="C13" s="21" t="s">
        <v>29</v>
      </c>
      <c r="D13" s="22">
        <v>20</v>
      </c>
      <c r="E13" s="23">
        <v>216</v>
      </c>
      <c r="F13" s="23">
        <v>160</v>
      </c>
      <c r="G13" s="23">
        <v>210</v>
      </c>
      <c r="H13" s="24">
        <f t="shared" si="0"/>
        <v>3906.666666666667</v>
      </c>
      <c r="I13" s="24">
        <f t="shared" si="1"/>
        <v>195.33333333333334</v>
      </c>
      <c r="J13" s="24">
        <f t="shared" si="2"/>
        <v>195.33</v>
      </c>
      <c r="K13" s="24">
        <f t="shared" si="3"/>
        <v>3906.6000000000004</v>
      </c>
    </row>
    <row r="14" spans="1:21" s="1" customFormat="1" ht="25.5" x14ac:dyDescent="0.25">
      <c r="A14" s="19">
        <v>9</v>
      </c>
      <c r="B14" s="20" t="s">
        <v>24</v>
      </c>
      <c r="C14" s="21" t="s">
        <v>28</v>
      </c>
      <c r="D14" s="22">
        <v>7000</v>
      </c>
      <c r="E14" s="23">
        <v>20.399999999999999</v>
      </c>
      <c r="F14" s="23">
        <v>20.6</v>
      </c>
      <c r="G14" s="23">
        <v>21</v>
      </c>
      <c r="H14" s="24">
        <f t="shared" si="0"/>
        <v>144666.66666666669</v>
      </c>
      <c r="I14" s="24">
        <f t="shared" si="1"/>
        <v>20.666666666666668</v>
      </c>
      <c r="J14" s="24">
        <f t="shared" si="2"/>
        <v>20.67</v>
      </c>
      <c r="K14" s="24">
        <f t="shared" si="3"/>
        <v>144690</v>
      </c>
    </row>
    <row r="15" spans="1:21" s="1" customFormat="1" ht="25.5" x14ac:dyDescent="0.25">
      <c r="A15" s="19">
        <v>10</v>
      </c>
      <c r="B15" s="20" t="s">
        <v>25</v>
      </c>
      <c r="C15" s="21" t="s">
        <v>28</v>
      </c>
      <c r="D15" s="22">
        <v>500</v>
      </c>
      <c r="E15" s="23">
        <v>29.2</v>
      </c>
      <c r="F15" s="23">
        <v>31</v>
      </c>
      <c r="G15" s="23">
        <v>38</v>
      </c>
      <c r="H15" s="24">
        <f t="shared" si="0"/>
        <v>16366.666666666666</v>
      </c>
      <c r="I15" s="24">
        <f t="shared" si="1"/>
        <v>32.733333333333334</v>
      </c>
      <c r="J15" s="24">
        <f t="shared" si="2"/>
        <v>32.729999999999997</v>
      </c>
      <c r="K15" s="24">
        <f t="shared" si="3"/>
        <v>16364.999999999998</v>
      </c>
    </row>
    <row r="16" spans="1:21" s="1" customFormat="1" ht="25.5" x14ac:dyDescent="0.25">
      <c r="A16" s="19">
        <v>11</v>
      </c>
      <c r="B16" s="20" t="s">
        <v>26</v>
      </c>
      <c r="C16" s="21" t="s">
        <v>28</v>
      </c>
      <c r="D16" s="22">
        <v>1000</v>
      </c>
      <c r="E16" s="23">
        <v>23.4</v>
      </c>
      <c r="F16" s="23">
        <v>25</v>
      </c>
      <c r="G16" s="23">
        <v>24.5</v>
      </c>
      <c r="H16" s="24">
        <f t="shared" si="0"/>
        <v>24300</v>
      </c>
      <c r="I16" s="24">
        <f t="shared" si="1"/>
        <v>24.3</v>
      </c>
      <c r="J16" s="24">
        <f t="shared" si="2"/>
        <v>24.3</v>
      </c>
      <c r="K16" s="24">
        <f t="shared" si="3"/>
        <v>24300</v>
      </c>
    </row>
    <row r="17" spans="1:11" s="1" customFormat="1" x14ac:dyDescent="0.25">
      <c r="A17" s="19">
        <v>12</v>
      </c>
      <c r="B17" s="20" t="s">
        <v>31</v>
      </c>
      <c r="C17" s="21" t="s">
        <v>28</v>
      </c>
      <c r="D17" s="22">
        <v>100</v>
      </c>
      <c r="E17" s="23">
        <v>198</v>
      </c>
      <c r="F17" s="23">
        <v>150</v>
      </c>
      <c r="G17" s="23">
        <v>241</v>
      </c>
      <c r="H17" s="24">
        <f t="shared" si="0"/>
        <v>19633.333333333336</v>
      </c>
      <c r="I17" s="24">
        <f t="shared" si="1"/>
        <v>196.33333333333337</v>
      </c>
      <c r="J17" s="24">
        <f t="shared" si="2"/>
        <v>196.33</v>
      </c>
      <c r="K17" s="24">
        <f t="shared" si="3"/>
        <v>19633</v>
      </c>
    </row>
    <row r="18" spans="1:11" s="1" customFormat="1" x14ac:dyDescent="0.25">
      <c r="A18" s="19">
        <v>13</v>
      </c>
      <c r="B18" s="20" t="s">
        <v>33</v>
      </c>
      <c r="C18" s="22" t="s">
        <v>32</v>
      </c>
      <c r="D18" s="22">
        <v>1</v>
      </c>
      <c r="E18" s="23">
        <v>330</v>
      </c>
      <c r="F18" s="23">
        <v>450</v>
      </c>
      <c r="G18" s="23">
        <v>370</v>
      </c>
      <c r="H18" s="24">
        <f t="shared" si="0"/>
        <v>383.33333333333331</v>
      </c>
      <c r="I18" s="24">
        <f t="shared" si="1"/>
        <v>383.33333333333331</v>
      </c>
      <c r="J18" s="24">
        <f t="shared" si="2"/>
        <v>383.33</v>
      </c>
      <c r="K18" s="24">
        <f t="shared" si="3"/>
        <v>383.33</v>
      </c>
    </row>
    <row r="19" spans="1:11" s="1" customFormat="1" x14ac:dyDescent="0.25">
      <c r="A19" s="19">
        <v>14</v>
      </c>
      <c r="B19" s="20" t="s">
        <v>35</v>
      </c>
      <c r="C19" s="21" t="s">
        <v>27</v>
      </c>
      <c r="D19" s="22">
        <v>30</v>
      </c>
      <c r="E19" s="23">
        <v>1201</v>
      </c>
      <c r="F19" s="23">
        <v>1322</v>
      </c>
      <c r="G19" s="23">
        <v>1550</v>
      </c>
      <c r="H19" s="24">
        <f t="shared" ref="H19:H33" si="4">((D19/3)*(SUM(E19:G19)))</f>
        <v>40730</v>
      </c>
      <c r="I19" s="25">
        <f>H19/D19</f>
        <v>1357.6666666666667</v>
      </c>
      <c r="J19" s="24">
        <f t="shared" si="2"/>
        <v>1357.67</v>
      </c>
      <c r="K19" s="24">
        <f t="shared" ref="K19:K33" si="5">J19*D19</f>
        <v>40730.100000000006</v>
      </c>
    </row>
    <row r="20" spans="1:11" s="1" customFormat="1" ht="25.5" x14ac:dyDescent="0.25">
      <c r="A20" s="19">
        <v>15</v>
      </c>
      <c r="B20" s="20" t="s">
        <v>34</v>
      </c>
      <c r="C20" s="22" t="s">
        <v>28</v>
      </c>
      <c r="D20" s="22">
        <v>400</v>
      </c>
      <c r="E20" s="23">
        <v>174</v>
      </c>
      <c r="F20" s="23">
        <v>185</v>
      </c>
      <c r="G20" s="23">
        <v>145</v>
      </c>
      <c r="H20" s="24">
        <f t="shared" si="4"/>
        <v>67200</v>
      </c>
      <c r="I20" s="24">
        <f t="shared" ref="I20:I33" si="6">H20/D20</f>
        <v>168</v>
      </c>
      <c r="J20" s="24">
        <f t="shared" si="2"/>
        <v>168</v>
      </c>
      <c r="K20" s="24">
        <f t="shared" si="5"/>
        <v>67200</v>
      </c>
    </row>
    <row r="21" spans="1:11" s="1" customFormat="1" x14ac:dyDescent="0.25">
      <c r="A21" s="19">
        <v>16</v>
      </c>
      <c r="B21" s="20" t="s">
        <v>36</v>
      </c>
      <c r="C21" s="21" t="s">
        <v>27</v>
      </c>
      <c r="D21" s="22">
        <v>3</v>
      </c>
      <c r="E21" s="23">
        <v>269</v>
      </c>
      <c r="F21" s="23">
        <v>307</v>
      </c>
      <c r="G21" s="23">
        <v>345.2</v>
      </c>
      <c r="H21" s="24">
        <f t="shared" si="4"/>
        <v>921.2</v>
      </c>
      <c r="I21" s="24">
        <f t="shared" si="6"/>
        <v>307.06666666666666</v>
      </c>
      <c r="J21" s="24">
        <f t="shared" si="2"/>
        <v>307.07</v>
      </c>
      <c r="K21" s="24">
        <f t="shared" si="5"/>
        <v>921.21</v>
      </c>
    </row>
    <row r="22" spans="1:11" s="1" customFormat="1" x14ac:dyDescent="0.25">
      <c r="A22" s="19">
        <v>17</v>
      </c>
      <c r="B22" s="20" t="s">
        <v>37</v>
      </c>
      <c r="C22" s="22" t="s">
        <v>28</v>
      </c>
      <c r="D22" s="22">
        <v>3000</v>
      </c>
      <c r="E22" s="23">
        <v>17.5</v>
      </c>
      <c r="F22" s="23">
        <v>19.32</v>
      </c>
      <c r="G22" s="23">
        <v>16</v>
      </c>
      <c r="H22" s="24">
        <f t="shared" si="4"/>
        <v>52820</v>
      </c>
      <c r="I22" s="24">
        <f t="shared" si="6"/>
        <v>17.606666666666666</v>
      </c>
      <c r="J22" s="24">
        <f t="shared" si="2"/>
        <v>17.61</v>
      </c>
      <c r="K22" s="24">
        <f t="shared" si="5"/>
        <v>52830</v>
      </c>
    </row>
    <row r="23" spans="1:11" s="1" customFormat="1" x14ac:dyDescent="0.25">
      <c r="A23" s="19">
        <v>18</v>
      </c>
      <c r="B23" s="20" t="s">
        <v>38</v>
      </c>
      <c r="C23" s="22" t="s">
        <v>29</v>
      </c>
      <c r="D23" s="22">
        <v>30000</v>
      </c>
      <c r="E23" s="23">
        <v>1</v>
      </c>
      <c r="F23" s="23">
        <v>1.02</v>
      </c>
      <c r="G23" s="23">
        <v>0.88</v>
      </c>
      <c r="H23" s="24">
        <f t="shared" si="4"/>
        <v>29000</v>
      </c>
      <c r="I23" s="24">
        <f t="shared" si="6"/>
        <v>0.96666666666666667</v>
      </c>
      <c r="J23" s="24">
        <f t="shared" si="2"/>
        <v>0.97</v>
      </c>
      <c r="K23" s="24">
        <f t="shared" si="5"/>
        <v>29100</v>
      </c>
    </row>
    <row r="24" spans="1:11" s="1" customFormat="1" x14ac:dyDescent="0.25">
      <c r="A24" s="19">
        <v>19</v>
      </c>
      <c r="B24" s="20" t="s">
        <v>39</v>
      </c>
      <c r="C24" s="22" t="s">
        <v>28</v>
      </c>
      <c r="D24" s="22">
        <v>20</v>
      </c>
      <c r="E24" s="23">
        <v>405</v>
      </c>
      <c r="F24" s="23">
        <v>349</v>
      </c>
      <c r="G24" s="23">
        <v>314</v>
      </c>
      <c r="H24" s="24">
        <f t="shared" si="4"/>
        <v>7120</v>
      </c>
      <c r="I24" s="24">
        <f t="shared" si="6"/>
        <v>356</v>
      </c>
      <c r="J24" s="24">
        <f t="shared" si="2"/>
        <v>356</v>
      </c>
      <c r="K24" s="24">
        <f t="shared" si="5"/>
        <v>7120</v>
      </c>
    </row>
    <row r="25" spans="1:11" s="1" customFormat="1" x14ac:dyDescent="0.25">
      <c r="A25" s="19">
        <v>20</v>
      </c>
      <c r="B25" s="20" t="s">
        <v>40</v>
      </c>
      <c r="C25" s="22" t="s">
        <v>28</v>
      </c>
      <c r="D25" s="22">
        <v>30</v>
      </c>
      <c r="E25" s="23">
        <v>98</v>
      </c>
      <c r="F25" s="23">
        <v>100.2</v>
      </c>
      <c r="G25" s="23">
        <v>91</v>
      </c>
      <c r="H25" s="24">
        <f t="shared" si="4"/>
        <v>2892</v>
      </c>
      <c r="I25" s="24">
        <f t="shared" si="6"/>
        <v>96.4</v>
      </c>
      <c r="J25" s="24">
        <f t="shared" si="2"/>
        <v>96.4</v>
      </c>
      <c r="K25" s="24">
        <f t="shared" si="5"/>
        <v>2892</v>
      </c>
    </row>
    <row r="26" spans="1:11" s="1" customFormat="1" ht="28.5" x14ac:dyDescent="0.25">
      <c r="A26" s="19">
        <v>21</v>
      </c>
      <c r="B26" s="20" t="s">
        <v>41</v>
      </c>
      <c r="C26" s="22" t="s">
        <v>45</v>
      </c>
      <c r="D26" s="22">
        <v>80</v>
      </c>
      <c r="E26" s="23">
        <v>854.6</v>
      </c>
      <c r="F26" s="23">
        <v>765</v>
      </c>
      <c r="G26" s="23">
        <v>798</v>
      </c>
      <c r="H26" s="24">
        <f t="shared" si="4"/>
        <v>64469.333333333336</v>
      </c>
      <c r="I26" s="24">
        <f t="shared" si="6"/>
        <v>805.86666666666667</v>
      </c>
      <c r="J26" s="24">
        <f t="shared" si="2"/>
        <v>805.87</v>
      </c>
      <c r="K26" s="24">
        <f t="shared" si="5"/>
        <v>64469.599999999999</v>
      </c>
    </row>
    <row r="27" spans="1:11" s="1" customFormat="1" ht="44.25" x14ac:dyDescent="0.25">
      <c r="A27" s="19">
        <v>22</v>
      </c>
      <c r="B27" s="20" t="s">
        <v>46</v>
      </c>
      <c r="C27" s="22" t="s">
        <v>45</v>
      </c>
      <c r="D27" s="22">
        <v>25</v>
      </c>
      <c r="E27" s="23">
        <v>1680</v>
      </c>
      <c r="F27" s="23">
        <v>1720</v>
      </c>
      <c r="G27" s="23">
        <v>1890</v>
      </c>
      <c r="H27" s="24">
        <f t="shared" si="4"/>
        <v>44083.333333333336</v>
      </c>
      <c r="I27" s="24">
        <f t="shared" si="6"/>
        <v>1763.3333333333335</v>
      </c>
      <c r="J27" s="24">
        <f t="shared" si="2"/>
        <v>1763.33</v>
      </c>
      <c r="K27" s="24">
        <f t="shared" si="5"/>
        <v>44083.25</v>
      </c>
    </row>
    <row r="28" spans="1:11" s="1" customFormat="1" ht="28.5" x14ac:dyDescent="0.25">
      <c r="A28" s="19">
        <v>23</v>
      </c>
      <c r="B28" s="20" t="s">
        <v>47</v>
      </c>
      <c r="C28" s="22" t="s">
        <v>29</v>
      </c>
      <c r="D28" s="22">
        <v>5</v>
      </c>
      <c r="E28" s="23">
        <v>460</v>
      </c>
      <c r="F28" s="23">
        <v>477</v>
      </c>
      <c r="G28" s="23">
        <v>430</v>
      </c>
      <c r="H28" s="24">
        <f t="shared" si="4"/>
        <v>2278.3333333333335</v>
      </c>
      <c r="I28" s="24">
        <f t="shared" si="6"/>
        <v>455.66666666666669</v>
      </c>
      <c r="J28" s="24">
        <f t="shared" si="2"/>
        <v>455.67</v>
      </c>
      <c r="K28" s="24">
        <f t="shared" si="5"/>
        <v>2278.35</v>
      </c>
    </row>
    <row r="29" spans="1:11" s="1" customFormat="1" ht="25.5" x14ac:dyDescent="0.25">
      <c r="A29" s="19">
        <v>24</v>
      </c>
      <c r="B29" s="20" t="s">
        <v>42</v>
      </c>
      <c r="C29" s="22" t="s">
        <v>28</v>
      </c>
      <c r="D29" s="22">
        <v>10</v>
      </c>
      <c r="E29" s="23">
        <v>460</v>
      </c>
      <c r="F29" s="23">
        <v>398</v>
      </c>
      <c r="G29" s="23">
        <v>459</v>
      </c>
      <c r="H29" s="24">
        <f t="shared" si="4"/>
        <v>4390</v>
      </c>
      <c r="I29" s="24">
        <f t="shared" si="6"/>
        <v>439</v>
      </c>
      <c r="J29" s="24">
        <f t="shared" si="2"/>
        <v>439</v>
      </c>
      <c r="K29" s="24">
        <f t="shared" si="5"/>
        <v>4390</v>
      </c>
    </row>
    <row r="30" spans="1:11" s="1" customFormat="1" ht="41.25" x14ac:dyDescent="0.25">
      <c r="A30" s="19">
        <v>25</v>
      </c>
      <c r="B30" s="20" t="s">
        <v>48</v>
      </c>
      <c r="C30" s="22" t="s">
        <v>29</v>
      </c>
      <c r="D30" s="22">
        <v>20</v>
      </c>
      <c r="E30" s="23">
        <v>1740</v>
      </c>
      <c r="F30" s="23">
        <v>2257</v>
      </c>
      <c r="G30" s="23">
        <v>1489.5</v>
      </c>
      <c r="H30" s="24">
        <f t="shared" si="4"/>
        <v>36576.666666666672</v>
      </c>
      <c r="I30" s="24">
        <f t="shared" si="6"/>
        <v>1828.8333333333335</v>
      </c>
      <c r="J30" s="24">
        <f t="shared" si="2"/>
        <v>1828.83</v>
      </c>
      <c r="K30" s="24">
        <f t="shared" si="5"/>
        <v>36576.6</v>
      </c>
    </row>
    <row r="31" spans="1:11" s="1" customFormat="1" ht="41.25" x14ac:dyDescent="0.25">
      <c r="A31" s="19">
        <v>26</v>
      </c>
      <c r="B31" s="20" t="s">
        <v>49</v>
      </c>
      <c r="C31" s="22" t="s">
        <v>45</v>
      </c>
      <c r="D31" s="22">
        <v>21</v>
      </c>
      <c r="E31" s="23">
        <v>564</v>
      </c>
      <c r="F31" s="23">
        <v>830</v>
      </c>
      <c r="G31" s="23">
        <v>595</v>
      </c>
      <c r="H31" s="24">
        <f t="shared" si="4"/>
        <v>13923</v>
      </c>
      <c r="I31" s="24">
        <f t="shared" si="6"/>
        <v>663</v>
      </c>
      <c r="J31" s="24">
        <f t="shared" si="2"/>
        <v>663</v>
      </c>
      <c r="K31" s="24">
        <f t="shared" si="5"/>
        <v>13923</v>
      </c>
    </row>
    <row r="32" spans="1:11" s="1" customFormat="1" ht="25.5" x14ac:dyDescent="0.25">
      <c r="A32" s="19">
        <v>27</v>
      </c>
      <c r="B32" s="20" t="s">
        <v>43</v>
      </c>
      <c r="C32" s="22" t="s">
        <v>28</v>
      </c>
      <c r="D32" s="22">
        <v>10</v>
      </c>
      <c r="E32" s="23">
        <v>834</v>
      </c>
      <c r="F32" s="23">
        <v>890</v>
      </c>
      <c r="G32" s="23">
        <v>987</v>
      </c>
      <c r="H32" s="24">
        <f t="shared" si="4"/>
        <v>9036.6666666666679</v>
      </c>
      <c r="I32" s="24">
        <f t="shared" si="6"/>
        <v>903.66666666666674</v>
      </c>
      <c r="J32" s="24">
        <f t="shared" si="2"/>
        <v>903.67</v>
      </c>
      <c r="K32" s="24">
        <f t="shared" si="5"/>
        <v>9036.6999999999989</v>
      </c>
    </row>
    <row r="33" spans="1:11" s="1" customFormat="1" ht="25.5" x14ac:dyDescent="0.25">
      <c r="A33" s="19">
        <v>28</v>
      </c>
      <c r="B33" s="20" t="s">
        <v>44</v>
      </c>
      <c r="C33" s="22" t="s">
        <v>28</v>
      </c>
      <c r="D33" s="22">
        <v>15</v>
      </c>
      <c r="E33" s="23">
        <v>365</v>
      </c>
      <c r="F33" s="23">
        <v>487</v>
      </c>
      <c r="G33" s="23">
        <v>511</v>
      </c>
      <c r="H33" s="24">
        <f t="shared" si="4"/>
        <v>6815</v>
      </c>
      <c r="I33" s="24">
        <f t="shared" si="6"/>
        <v>454.33333333333331</v>
      </c>
      <c r="J33" s="24">
        <f t="shared" si="2"/>
        <v>454.33</v>
      </c>
      <c r="K33" s="24">
        <f t="shared" si="5"/>
        <v>6814.95</v>
      </c>
    </row>
    <row r="34" spans="1:11" s="1" customFormat="1" ht="25.5" x14ac:dyDescent="0.2">
      <c r="A34" s="19">
        <v>29</v>
      </c>
      <c r="B34" s="26" t="s">
        <v>52</v>
      </c>
      <c r="C34" s="22" t="s">
        <v>29</v>
      </c>
      <c r="D34" s="22">
        <v>8</v>
      </c>
      <c r="E34" s="23">
        <f>2300*1.18</f>
        <v>2714</v>
      </c>
      <c r="F34" s="23">
        <f>2500*1.18</f>
        <v>2950</v>
      </c>
      <c r="G34" s="23">
        <f>2400*1.18</f>
        <v>2832</v>
      </c>
      <c r="H34" s="24">
        <f t="shared" ref="H34:H46" si="7">((D34/3)*(SUM(E34:G34)))</f>
        <v>22656</v>
      </c>
      <c r="I34" s="24">
        <f t="shared" ref="I34:I46" si="8">H34/D34</f>
        <v>2832</v>
      </c>
      <c r="J34" s="24">
        <f t="shared" ref="J34:J46" si="9">ROUND(I34,2)</f>
        <v>2832</v>
      </c>
      <c r="K34" s="24">
        <f t="shared" ref="K34:K46" si="10">J34*D34</f>
        <v>22656</v>
      </c>
    </row>
    <row r="35" spans="1:11" s="1" customFormat="1" x14ac:dyDescent="0.2">
      <c r="A35" s="19">
        <v>30</v>
      </c>
      <c r="B35" s="26" t="s">
        <v>53</v>
      </c>
      <c r="C35" s="22" t="s">
        <v>29</v>
      </c>
      <c r="D35" s="22">
        <v>1000</v>
      </c>
      <c r="E35" s="23">
        <v>1</v>
      </c>
      <c r="F35" s="23">
        <v>1.05</v>
      </c>
      <c r="G35" s="23">
        <v>0.98</v>
      </c>
      <c r="H35" s="24">
        <f t="shared" si="7"/>
        <v>1009.9999999999999</v>
      </c>
      <c r="I35" s="24">
        <f t="shared" si="8"/>
        <v>1.0099999999999998</v>
      </c>
      <c r="J35" s="24">
        <f t="shared" si="9"/>
        <v>1.01</v>
      </c>
      <c r="K35" s="24">
        <f t="shared" si="10"/>
        <v>1010</v>
      </c>
    </row>
    <row r="36" spans="1:11" s="1" customFormat="1" x14ac:dyDescent="0.2">
      <c r="A36" s="19">
        <v>31</v>
      </c>
      <c r="B36" s="26" t="s">
        <v>54</v>
      </c>
      <c r="C36" s="22" t="s">
        <v>28</v>
      </c>
      <c r="D36" s="22">
        <v>7200</v>
      </c>
      <c r="E36" s="23">
        <v>3</v>
      </c>
      <c r="F36" s="23">
        <v>3.6</v>
      </c>
      <c r="G36" s="23">
        <v>3.2</v>
      </c>
      <c r="H36" s="24">
        <f t="shared" si="7"/>
        <v>23520</v>
      </c>
      <c r="I36" s="24">
        <f t="shared" si="8"/>
        <v>3.2666666666666666</v>
      </c>
      <c r="J36" s="24">
        <f t="shared" si="9"/>
        <v>3.27</v>
      </c>
      <c r="K36" s="24">
        <f t="shared" si="10"/>
        <v>23544</v>
      </c>
    </row>
    <row r="37" spans="1:11" s="1" customFormat="1" ht="51" x14ac:dyDescent="0.2">
      <c r="A37" s="19">
        <v>32</v>
      </c>
      <c r="B37" s="26" t="s">
        <v>55</v>
      </c>
      <c r="C37" s="22" t="s">
        <v>28</v>
      </c>
      <c r="D37" s="22">
        <v>7200</v>
      </c>
      <c r="E37" s="23">
        <f>235/50</f>
        <v>4.7</v>
      </c>
      <c r="F37" s="23">
        <v>4.5</v>
      </c>
      <c r="G37" s="23">
        <v>4.9000000000000004</v>
      </c>
      <c r="H37" s="24">
        <f t="shared" si="7"/>
        <v>33840</v>
      </c>
      <c r="I37" s="24">
        <f t="shared" si="8"/>
        <v>4.7</v>
      </c>
      <c r="J37" s="24">
        <f t="shared" si="9"/>
        <v>4.7</v>
      </c>
      <c r="K37" s="24">
        <f t="shared" si="10"/>
        <v>33840</v>
      </c>
    </row>
    <row r="38" spans="1:11" s="1" customFormat="1" ht="89.25" x14ac:dyDescent="0.2">
      <c r="A38" s="19">
        <v>33</v>
      </c>
      <c r="B38" s="26" t="s">
        <v>56</v>
      </c>
      <c r="C38" s="22" t="s">
        <v>28</v>
      </c>
      <c r="D38" s="22">
        <v>2400</v>
      </c>
      <c r="E38" s="23">
        <f>405/50</f>
        <v>8.1</v>
      </c>
      <c r="F38" s="23">
        <v>8</v>
      </c>
      <c r="G38" s="23">
        <v>7.5</v>
      </c>
      <c r="H38" s="24">
        <f t="shared" si="7"/>
        <v>18880</v>
      </c>
      <c r="I38" s="24">
        <f t="shared" si="8"/>
        <v>7.8666666666666663</v>
      </c>
      <c r="J38" s="24">
        <f t="shared" si="9"/>
        <v>7.87</v>
      </c>
      <c r="K38" s="24">
        <f t="shared" si="10"/>
        <v>18888</v>
      </c>
    </row>
    <row r="39" spans="1:11" s="1" customFormat="1" ht="25.5" x14ac:dyDescent="0.2">
      <c r="A39" s="19">
        <v>34</v>
      </c>
      <c r="B39" s="26" t="s">
        <v>57</v>
      </c>
      <c r="C39" s="22" t="s">
        <v>29</v>
      </c>
      <c r="D39" s="22">
        <v>24</v>
      </c>
      <c r="E39" s="23">
        <v>83</v>
      </c>
      <c r="F39" s="23">
        <v>71</v>
      </c>
      <c r="G39" s="23">
        <v>126</v>
      </c>
      <c r="H39" s="24">
        <f t="shared" si="7"/>
        <v>2240</v>
      </c>
      <c r="I39" s="24">
        <f t="shared" si="8"/>
        <v>93.333333333333329</v>
      </c>
      <c r="J39" s="24">
        <f t="shared" si="9"/>
        <v>93.33</v>
      </c>
      <c r="K39" s="24">
        <f t="shared" si="10"/>
        <v>2239.92</v>
      </c>
    </row>
    <row r="40" spans="1:11" s="1" customFormat="1" x14ac:dyDescent="0.2">
      <c r="A40" s="19">
        <v>35</v>
      </c>
      <c r="B40" s="26" t="s">
        <v>64</v>
      </c>
      <c r="C40" s="22" t="s">
        <v>29</v>
      </c>
      <c r="D40" s="22">
        <v>12</v>
      </c>
      <c r="E40" s="23">
        <v>400</v>
      </c>
      <c r="F40" s="23">
        <v>290</v>
      </c>
      <c r="G40" s="23">
        <v>765</v>
      </c>
      <c r="H40" s="24">
        <f t="shared" si="7"/>
        <v>5820</v>
      </c>
      <c r="I40" s="24">
        <f t="shared" si="8"/>
        <v>485</v>
      </c>
      <c r="J40" s="24">
        <f t="shared" si="9"/>
        <v>485</v>
      </c>
      <c r="K40" s="24">
        <f t="shared" si="10"/>
        <v>5820</v>
      </c>
    </row>
    <row r="41" spans="1:11" s="1" customFormat="1" ht="25.5" x14ac:dyDescent="0.2">
      <c r="A41" s="19">
        <v>36</v>
      </c>
      <c r="B41" s="26" t="s">
        <v>59</v>
      </c>
      <c r="C41" s="22" t="s">
        <v>29</v>
      </c>
      <c r="D41" s="22">
        <v>5</v>
      </c>
      <c r="E41" s="23">
        <v>336</v>
      </c>
      <c r="F41" s="23">
        <v>461</v>
      </c>
      <c r="G41" s="23">
        <v>411.62</v>
      </c>
      <c r="H41" s="24">
        <f t="shared" si="7"/>
        <v>2014.3666666666666</v>
      </c>
      <c r="I41" s="24">
        <f t="shared" si="8"/>
        <v>402.87333333333333</v>
      </c>
      <c r="J41" s="24">
        <f t="shared" si="9"/>
        <v>402.87</v>
      </c>
      <c r="K41" s="24">
        <f t="shared" si="10"/>
        <v>2014.35</v>
      </c>
    </row>
    <row r="42" spans="1:11" s="1" customFormat="1" ht="25.5" x14ac:dyDescent="0.2">
      <c r="A42" s="19">
        <v>37</v>
      </c>
      <c r="B42" s="26" t="s">
        <v>58</v>
      </c>
      <c r="C42" s="22" t="s">
        <v>29</v>
      </c>
      <c r="D42" s="22">
        <v>3</v>
      </c>
      <c r="E42" s="23">
        <v>336</v>
      </c>
      <c r="F42" s="23">
        <v>461</v>
      </c>
      <c r="G42" s="23">
        <v>411.62</v>
      </c>
      <c r="H42" s="24">
        <f t="shared" si="7"/>
        <v>1208.6199999999999</v>
      </c>
      <c r="I42" s="24">
        <f t="shared" si="8"/>
        <v>402.87333333333328</v>
      </c>
      <c r="J42" s="24">
        <f t="shared" si="9"/>
        <v>402.87</v>
      </c>
      <c r="K42" s="24">
        <f t="shared" si="10"/>
        <v>1208.6100000000001</v>
      </c>
    </row>
    <row r="43" spans="1:11" s="1" customFormat="1" ht="38.25" x14ac:dyDescent="0.2">
      <c r="A43" s="19">
        <v>38</v>
      </c>
      <c r="B43" s="26" t="s">
        <v>60</v>
      </c>
      <c r="C43" s="22" t="s">
        <v>28</v>
      </c>
      <c r="D43" s="22">
        <v>3</v>
      </c>
      <c r="E43" s="23">
        <v>900</v>
      </c>
      <c r="F43" s="23">
        <v>900</v>
      </c>
      <c r="G43" s="23">
        <v>914</v>
      </c>
      <c r="H43" s="24">
        <f t="shared" si="7"/>
        <v>2714</v>
      </c>
      <c r="I43" s="24">
        <f t="shared" si="8"/>
        <v>904.66666666666663</v>
      </c>
      <c r="J43" s="24">
        <f t="shared" si="9"/>
        <v>904.67</v>
      </c>
      <c r="K43" s="24">
        <f t="shared" si="10"/>
        <v>2714.0099999999998</v>
      </c>
    </row>
    <row r="44" spans="1:11" s="1" customFormat="1" ht="25.5" x14ac:dyDescent="0.2">
      <c r="A44" s="19">
        <v>39</v>
      </c>
      <c r="B44" s="26" t="s">
        <v>61</v>
      </c>
      <c r="C44" s="22" t="s">
        <v>29</v>
      </c>
      <c r="D44" s="22">
        <v>46</v>
      </c>
      <c r="E44" s="23">
        <v>1611</v>
      </c>
      <c r="F44" s="23">
        <v>1687</v>
      </c>
      <c r="G44" s="23">
        <v>1723</v>
      </c>
      <c r="H44" s="24">
        <f t="shared" si="7"/>
        <v>76988.666666666672</v>
      </c>
      <c r="I44" s="24">
        <f t="shared" si="8"/>
        <v>1673.6666666666667</v>
      </c>
      <c r="J44" s="24">
        <f t="shared" si="9"/>
        <v>1673.67</v>
      </c>
      <c r="K44" s="24">
        <f t="shared" si="10"/>
        <v>76988.820000000007</v>
      </c>
    </row>
    <row r="45" spans="1:11" s="1" customFormat="1" ht="25.5" x14ac:dyDescent="0.2">
      <c r="A45" s="19">
        <v>40</v>
      </c>
      <c r="B45" s="26" t="s">
        <v>62</v>
      </c>
      <c r="C45" s="22" t="s">
        <v>29</v>
      </c>
      <c r="D45" s="22">
        <v>46</v>
      </c>
      <c r="E45" s="23">
        <v>288</v>
      </c>
      <c r="F45" s="23">
        <v>611</v>
      </c>
      <c r="G45" s="23">
        <v>531</v>
      </c>
      <c r="H45" s="24">
        <f t="shared" si="7"/>
        <v>21926.666666666668</v>
      </c>
      <c r="I45" s="24">
        <f t="shared" si="8"/>
        <v>476.66666666666669</v>
      </c>
      <c r="J45" s="24">
        <f t="shared" si="9"/>
        <v>476.67</v>
      </c>
      <c r="K45" s="24">
        <f t="shared" si="10"/>
        <v>21926.82</v>
      </c>
    </row>
    <row r="46" spans="1:11" s="1" customFormat="1" ht="25.5" x14ac:dyDescent="0.2">
      <c r="A46" s="19">
        <v>41</v>
      </c>
      <c r="B46" s="26" t="s">
        <v>63</v>
      </c>
      <c r="C46" s="22" t="s">
        <v>29</v>
      </c>
      <c r="D46" s="22">
        <v>10</v>
      </c>
      <c r="E46" s="23">
        <v>167</v>
      </c>
      <c r="F46" s="23">
        <v>150</v>
      </c>
      <c r="G46" s="23">
        <v>186</v>
      </c>
      <c r="H46" s="24">
        <f t="shared" si="7"/>
        <v>1676.6666666666667</v>
      </c>
      <c r="I46" s="24">
        <f t="shared" si="8"/>
        <v>167.66666666666669</v>
      </c>
      <c r="J46" s="24">
        <f t="shared" si="9"/>
        <v>167.67</v>
      </c>
      <c r="K46" s="24">
        <f t="shared" si="10"/>
        <v>1676.6999999999998</v>
      </c>
    </row>
    <row r="47" spans="1:11" ht="13.5" thickBot="1" x14ac:dyDescent="0.25"/>
    <row r="48" spans="1:11" ht="13.5" thickBot="1" x14ac:dyDescent="0.25">
      <c r="A48" s="79" t="s">
        <v>6</v>
      </c>
      <c r="B48" s="79"/>
      <c r="C48" s="79"/>
      <c r="D48" s="79"/>
      <c r="E48" s="79"/>
      <c r="F48" s="79"/>
      <c r="G48" s="79"/>
      <c r="H48" s="11"/>
      <c r="I48" s="12"/>
      <c r="J48" s="12"/>
      <c r="K48" s="14">
        <f>SUM(K6:K46)</f>
        <v>1013394.3699999998</v>
      </c>
    </row>
    <row r="51" spans="1:11" ht="15" x14ac:dyDescent="0.25">
      <c r="A51" s="6"/>
      <c r="B51" s="6" t="s">
        <v>15</v>
      </c>
      <c r="C51" s="6"/>
      <c r="D51" s="13"/>
      <c r="E51" s="13"/>
      <c r="F51" s="13" t="s">
        <v>18</v>
      </c>
      <c r="G51" s="6"/>
      <c r="H51" s="6"/>
      <c r="I51" s="6"/>
      <c r="J51" s="6"/>
      <c r="K51" s="6"/>
    </row>
  </sheetData>
  <mergeCells count="8">
    <mergeCell ref="A48:G48"/>
    <mergeCell ref="E4:G4"/>
    <mergeCell ref="A4:A5"/>
    <mergeCell ref="A3:K3"/>
    <mergeCell ref="B4:B5"/>
    <mergeCell ref="C4:C5"/>
    <mergeCell ref="D4:D5"/>
    <mergeCell ref="H4:K4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7"/>
  <sheetViews>
    <sheetView zoomScale="85" zoomScaleNormal="85" workbookViewId="0">
      <selection activeCell="A3" sqref="A3:Q3"/>
    </sheetView>
  </sheetViews>
  <sheetFormatPr defaultRowHeight="12.75" x14ac:dyDescent="0.2"/>
  <cols>
    <col min="1" max="1" width="3.85546875" style="28" customWidth="1"/>
    <col min="2" max="2" width="51.7109375" style="28" customWidth="1"/>
    <col min="3" max="3" width="9.85546875" style="28" customWidth="1"/>
    <col min="4" max="4" width="8.28515625" style="28" customWidth="1"/>
    <col min="5" max="5" width="16.140625" style="28" customWidth="1"/>
    <col min="6" max="6" width="17.42578125" style="28" customWidth="1"/>
    <col min="7" max="7" width="14" style="28" customWidth="1"/>
    <col min="8" max="8" width="6.5703125" style="28" customWidth="1"/>
    <col min="9" max="9" width="14.140625" style="28" hidden="1" customWidth="1"/>
    <col min="10" max="11" width="11.7109375" style="28" hidden="1" customWidth="1"/>
    <col min="12" max="12" width="24.5703125" style="28" hidden="1" customWidth="1"/>
    <col min="13" max="13" width="11.5703125" style="28" hidden="1" customWidth="1"/>
    <col min="14" max="14" width="11" style="28" hidden="1" customWidth="1"/>
    <col min="15" max="15" width="11.7109375" style="28" customWidth="1"/>
    <col min="16" max="16" width="17.5703125" style="28" customWidth="1"/>
    <col min="17" max="17" width="47.28515625" style="28" customWidth="1"/>
    <col min="18" max="21" width="9.140625" style="28"/>
    <col min="22" max="22" width="12.85546875" style="28" customWidth="1"/>
    <col min="23" max="16384" width="9.140625" style="28"/>
  </cols>
  <sheetData>
    <row r="1" spans="1:27" x14ac:dyDescent="0.2">
      <c r="B1" s="29"/>
      <c r="C1" s="29"/>
      <c r="K1" s="30" t="s">
        <v>13</v>
      </c>
      <c r="Q1" s="30"/>
      <c r="R1" s="31"/>
      <c r="S1" s="31"/>
      <c r="T1" s="31"/>
      <c r="U1" s="32"/>
      <c r="V1" s="32"/>
      <c r="W1" s="32"/>
      <c r="X1" s="32"/>
      <c r="Y1" s="32"/>
      <c r="Z1" s="32"/>
      <c r="AA1" s="32"/>
    </row>
    <row r="2" spans="1:27" ht="15.75" x14ac:dyDescent="0.2">
      <c r="B2" s="9"/>
      <c r="C2" s="9"/>
      <c r="D2" s="9"/>
      <c r="E2" s="9"/>
      <c r="F2" s="9"/>
      <c r="G2" s="9"/>
      <c r="H2" s="9"/>
      <c r="I2" s="9"/>
      <c r="J2" s="10"/>
      <c r="K2" s="10"/>
      <c r="L2" s="9"/>
      <c r="M2" s="9"/>
      <c r="N2" s="9"/>
      <c r="O2" s="9"/>
      <c r="P2" s="9"/>
      <c r="Q2" s="9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7" ht="39" customHeight="1" x14ac:dyDescent="0.2">
      <c r="A3" s="90" t="s">
        <v>14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7" ht="64.5" customHeight="1" x14ac:dyDescent="0.2">
      <c r="A4" s="81" t="s">
        <v>0</v>
      </c>
      <c r="B4" s="81" t="s">
        <v>2</v>
      </c>
      <c r="C4" s="81" t="s">
        <v>1</v>
      </c>
      <c r="D4" s="81" t="s">
        <v>3</v>
      </c>
      <c r="E4" s="88" t="s">
        <v>145</v>
      </c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61" t="s">
        <v>5</v>
      </c>
    </row>
    <row r="5" spans="1:27" ht="114.75" x14ac:dyDescent="0.2">
      <c r="A5" s="81"/>
      <c r="B5" s="81"/>
      <c r="C5" s="81"/>
      <c r="D5" s="81"/>
      <c r="E5" s="44" t="s">
        <v>110</v>
      </c>
      <c r="F5" s="44" t="s">
        <v>111</v>
      </c>
      <c r="G5" s="88" t="s">
        <v>112</v>
      </c>
      <c r="H5" s="89"/>
      <c r="I5" s="91"/>
      <c r="J5" s="27" t="s">
        <v>108</v>
      </c>
      <c r="K5" s="27" t="s">
        <v>107</v>
      </c>
      <c r="L5" s="33" t="s">
        <v>11</v>
      </c>
      <c r="M5" s="34" t="s">
        <v>7</v>
      </c>
      <c r="N5" s="34" t="s">
        <v>8</v>
      </c>
      <c r="O5" s="34" t="s">
        <v>148</v>
      </c>
      <c r="P5" s="34" t="s">
        <v>146</v>
      </c>
      <c r="Q5" s="34" t="s">
        <v>9</v>
      </c>
    </row>
    <row r="6" spans="1:27" x14ac:dyDescent="0.2">
      <c r="A6" s="46"/>
      <c r="B6" s="49" t="s">
        <v>113</v>
      </c>
      <c r="C6" s="46"/>
      <c r="D6" s="46"/>
      <c r="E6" s="55"/>
      <c r="F6" s="55"/>
      <c r="G6" s="84"/>
      <c r="H6" s="85"/>
      <c r="I6" s="47"/>
      <c r="J6" s="46"/>
      <c r="K6" s="46"/>
      <c r="L6" s="33"/>
      <c r="M6" s="34"/>
      <c r="N6" s="34"/>
      <c r="O6" s="34"/>
      <c r="P6" s="34"/>
      <c r="Q6" s="67"/>
    </row>
    <row r="7" spans="1:27" ht="12.75" customHeight="1" x14ac:dyDescent="0.2">
      <c r="A7" s="43"/>
      <c r="B7" s="50" t="s">
        <v>114</v>
      </c>
      <c r="C7" s="43" t="s">
        <v>144</v>
      </c>
      <c r="D7" s="43">
        <v>1</v>
      </c>
      <c r="E7" s="55" t="s">
        <v>141</v>
      </c>
      <c r="F7" s="55">
        <v>8</v>
      </c>
      <c r="G7" s="84">
        <v>4</v>
      </c>
      <c r="H7" s="85"/>
      <c r="I7" s="45"/>
      <c r="J7" s="43"/>
      <c r="K7" s="43"/>
      <c r="L7" s="33"/>
      <c r="M7" s="34"/>
      <c r="N7" s="34"/>
      <c r="O7" s="34">
        <v>26</v>
      </c>
      <c r="P7" s="34" t="s">
        <v>147</v>
      </c>
      <c r="Q7" s="67">
        <f>(F7+G7+O7)/3</f>
        <v>12.666666666666666</v>
      </c>
    </row>
    <row r="8" spans="1:27" ht="13.5" customHeight="1" x14ac:dyDescent="0.2">
      <c r="A8" s="43"/>
      <c r="B8" s="51" t="s">
        <v>115</v>
      </c>
      <c r="C8" s="46" t="s">
        <v>144</v>
      </c>
      <c r="D8" s="46">
        <v>1</v>
      </c>
      <c r="E8" s="55">
        <v>35.1</v>
      </c>
      <c r="F8" s="55">
        <v>18</v>
      </c>
      <c r="G8" s="84">
        <v>4</v>
      </c>
      <c r="H8" s="85"/>
      <c r="I8" s="45"/>
      <c r="J8" s="43"/>
      <c r="K8" s="43"/>
      <c r="L8" s="33"/>
      <c r="M8" s="34"/>
      <c r="N8" s="34"/>
      <c r="O8" s="34">
        <v>62</v>
      </c>
      <c r="P8" s="67">
        <v>63</v>
      </c>
      <c r="Q8" s="67">
        <f>(E8+F8+G8+O8+P8)/5</f>
        <v>36.42</v>
      </c>
    </row>
    <row r="9" spans="1:27" ht="12.75" customHeight="1" x14ac:dyDescent="0.2">
      <c r="A9" s="43"/>
      <c r="B9" s="50" t="s">
        <v>116</v>
      </c>
      <c r="C9" s="46" t="s">
        <v>144</v>
      </c>
      <c r="D9" s="46">
        <v>1</v>
      </c>
      <c r="E9" s="55">
        <v>71.400000000000006</v>
      </c>
      <c r="F9" s="55">
        <v>37</v>
      </c>
      <c r="G9" s="84">
        <v>4</v>
      </c>
      <c r="H9" s="85"/>
      <c r="I9" s="45"/>
      <c r="J9" s="43"/>
      <c r="K9" s="43"/>
      <c r="L9" s="33"/>
      <c r="M9" s="34"/>
      <c r="N9" s="34"/>
      <c r="O9" s="34">
        <v>65</v>
      </c>
      <c r="P9" s="67">
        <v>85</v>
      </c>
      <c r="Q9" s="67">
        <f t="shared" ref="Q9:Q14" si="0">(E9+F9+G9+O9+P9)/5</f>
        <v>52.48</v>
      </c>
    </row>
    <row r="10" spans="1:27" ht="13.5" customHeight="1" x14ac:dyDescent="0.2">
      <c r="A10" s="43"/>
      <c r="B10" s="50" t="s">
        <v>117</v>
      </c>
      <c r="C10" s="46" t="s">
        <v>144</v>
      </c>
      <c r="D10" s="53">
        <v>1</v>
      </c>
      <c r="E10" s="55">
        <v>80.3</v>
      </c>
      <c r="F10" s="55">
        <v>72</v>
      </c>
      <c r="G10" s="84">
        <v>31</v>
      </c>
      <c r="H10" s="85"/>
      <c r="I10" s="45"/>
      <c r="J10" s="43"/>
      <c r="K10" s="43"/>
      <c r="L10" s="33"/>
      <c r="M10" s="34"/>
      <c r="N10" s="34"/>
      <c r="O10" s="34">
        <v>75</v>
      </c>
      <c r="P10" s="67">
        <v>86</v>
      </c>
      <c r="Q10" s="67">
        <f t="shared" si="0"/>
        <v>68.86</v>
      </c>
    </row>
    <row r="11" spans="1:27" ht="12.75" customHeight="1" x14ac:dyDescent="0.2">
      <c r="A11" s="43"/>
      <c r="B11" s="50" t="s">
        <v>118</v>
      </c>
      <c r="C11" s="46" t="s">
        <v>144</v>
      </c>
      <c r="D11" s="53">
        <v>1</v>
      </c>
      <c r="E11" s="55">
        <v>95.5</v>
      </c>
      <c r="F11" s="55">
        <v>75</v>
      </c>
      <c r="G11" s="84">
        <v>65</v>
      </c>
      <c r="H11" s="85"/>
      <c r="I11" s="45"/>
      <c r="J11" s="43"/>
      <c r="K11" s="43"/>
      <c r="L11" s="33"/>
      <c r="M11" s="34"/>
      <c r="N11" s="34"/>
      <c r="O11" s="34">
        <v>78</v>
      </c>
      <c r="P11" s="67">
        <v>88</v>
      </c>
      <c r="Q11" s="67">
        <f t="shared" si="0"/>
        <v>80.3</v>
      </c>
    </row>
    <row r="12" spans="1:27" ht="13.5" customHeight="1" x14ac:dyDescent="0.2">
      <c r="A12" s="43"/>
      <c r="B12" s="50" t="s">
        <v>119</v>
      </c>
      <c r="C12" s="46" t="s">
        <v>144</v>
      </c>
      <c r="D12" s="53">
        <v>1</v>
      </c>
      <c r="E12" s="55">
        <v>99.1</v>
      </c>
      <c r="F12" s="55">
        <v>78</v>
      </c>
      <c r="G12" s="84">
        <v>70</v>
      </c>
      <c r="H12" s="85"/>
      <c r="I12" s="45"/>
      <c r="J12" s="43"/>
      <c r="K12" s="43"/>
      <c r="L12" s="33"/>
      <c r="M12" s="34"/>
      <c r="N12" s="34"/>
      <c r="O12" s="34">
        <v>83</v>
      </c>
      <c r="P12" s="67">
        <v>90</v>
      </c>
      <c r="Q12" s="67">
        <f t="shared" si="0"/>
        <v>84.02000000000001</v>
      </c>
    </row>
    <row r="13" spans="1:27" ht="12.75" customHeight="1" x14ac:dyDescent="0.2">
      <c r="A13" s="43"/>
      <c r="B13" s="51" t="s">
        <v>120</v>
      </c>
      <c r="C13" s="46" t="s">
        <v>144</v>
      </c>
      <c r="D13" s="53">
        <v>1</v>
      </c>
      <c r="E13" s="55">
        <v>99.2</v>
      </c>
      <c r="F13" s="55">
        <v>78</v>
      </c>
      <c r="G13" s="84">
        <v>70</v>
      </c>
      <c r="H13" s="85"/>
      <c r="I13" s="45"/>
      <c r="J13" s="43"/>
      <c r="K13" s="43"/>
      <c r="L13" s="33"/>
      <c r="M13" s="34"/>
      <c r="N13" s="34"/>
      <c r="O13" s="34">
        <v>86</v>
      </c>
      <c r="P13" s="67">
        <v>93</v>
      </c>
      <c r="Q13" s="67">
        <f t="shared" si="0"/>
        <v>85.24</v>
      </c>
    </row>
    <row r="14" spans="1:27" ht="13.5" customHeight="1" x14ac:dyDescent="0.2">
      <c r="A14" s="43"/>
      <c r="B14" s="51" t="s">
        <v>121</v>
      </c>
      <c r="C14" s="46" t="s">
        <v>144</v>
      </c>
      <c r="D14" s="53">
        <v>1</v>
      </c>
      <c r="E14" s="55">
        <v>99.3</v>
      </c>
      <c r="F14" s="55">
        <v>83</v>
      </c>
      <c r="G14" s="84">
        <v>75</v>
      </c>
      <c r="H14" s="85"/>
      <c r="I14" s="45"/>
      <c r="J14" s="43"/>
      <c r="K14" s="43"/>
      <c r="L14" s="33"/>
      <c r="M14" s="34"/>
      <c r="N14" s="34"/>
      <c r="O14" s="34">
        <v>86</v>
      </c>
      <c r="P14" s="67">
        <v>94</v>
      </c>
      <c r="Q14" s="67">
        <f t="shared" si="0"/>
        <v>87.460000000000008</v>
      </c>
    </row>
    <row r="15" spans="1:27" x14ac:dyDescent="0.2">
      <c r="A15" s="53"/>
      <c r="B15" s="62" t="s">
        <v>122</v>
      </c>
      <c r="C15" s="53" t="s">
        <v>144</v>
      </c>
      <c r="D15" s="53">
        <v>1</v>
      </c>
      <c r="E15" s="56" t="s">
        <v>142</v>
      </c>
      <c r="F15" s="56" t="s">
        <v>142</v>
      </c>
      <c r="G15" s="84" t="s">
        <v>142</v>
      </c>
      <c r="H15" s="85"/>
      <c r="I15" s="54"/>
      <c r="J15" s="53"/>
      <c r="K15" s="53"/>
      <c r="L15" s="33"/>
      <c r="M15" s="34"/>
      <c r="N15" s="34"/>
      <c r="O15" s="34" t="s">
        <v>142</v>
      </c>
      <c r="P15" s="67">
        <v>32</v>
      </c>
      <c r="Q15" s="67">
        <v>32</v>
      </c>
    </row>
    <row r="16" spans="1:27" x14ac:dyDescent="0.2">
      <c r="A16" s="53"/>
      <c r="B16" s="62" t="s">
        <v>123</v>
      </c>
      <c r="C16" s="53" t="s">
        <v>144</v>
      </c>
      <c r="D16" s="53">
        <v>1</v>
      </c>
      <c r="E16" s="56" t="s">
        <v>142</v>
      </c>
      <c r="F16" s="56" t="s">
        <v>142</v>
      </c>
      <c r="G16" s="84">
        <v>2</v>
      </c>
      <c r="H16" s="85"/>
      <c r="I16" s="54"/>
      <c r="J16" s="53"/>
      <c r="K16" s="53"/>
      <c r="L16" s="33"/>
      <c r="M16" s="34"/>
      <c r="N16" s="34"/>
      <c r="O16" s="34" t="s">
        <v>142</v>
      </c>
      <c r="P16" s="67">
        <v>26</v>
      </c>
      <c r="Q16" s="67">
        <f>(P16+G16)/2</f>
        <v>14</v>
      </c>
    </row>
    <row r="17" spans="1:17" x14ac:dyDescent="0.2">
      <c r="A17" s="46"/>
      <c r="B17" s="48" t="s">
        <v>124</v>
      </c>
      <c r="C17" s="46"/>
      <c r="D17" s="46"/>
      <c r="E17" s="55"/>
      <c r="F17" s="55"/>
      <c r="G17" s="84"/>
      <c r="H17" s="85"/>
      <c r="I17" s="47"/>
      <c r="J17" s="46"/>
      <c r="K17" s="46"/>
      <c r="L17" s="33"/>
      <c r="M17" s="34"/>
      <c r="N17" s="34"/>
      <c r="O17" s="34"/>
      <c r="P17" s="34"/>
      <c r="Q17" s="67"/>
    </row>
    <row r="18" spans="1:17" x14ac:dyDescent="0.2">
      <c r="A18" s="43"/>
      <c r="B18" s="50" t="s">
        <v>143</v>
      </c>
      <c r="C18" s="46" t="s">
        <v>144</v>
      </c>
      <c r="D18" s="46">
        <v>1</v>
      </c>
      <c r="E18" s="55" t="s">
        <v>141</v>
      </c>
      <c r="F18" s="55">
        <v>6</v>
      </c>
      <c r="G18" s="84">
        <v>4</v>
      </c>
      <c r="H18" s="85"/>
      <c r="I18" s="45"/>
      <c r="J18" s="43"/>
      <c r="K18" s="43"/>
      <c r="L18" s="33"/>
      <c r="M18" s="34"/>
      <c r="N18" s="34"/>
      <c r="O18" s="34">
        <v>10</v>
      </c>
      <c r="P18" s="34" t="s">
        <v>147</v>
      </c>
      <c r="Q18" s="67">
        <f>(G18+F18+O18)/3</f>
        <v>6.666666666666667</v>
      </c>
    </row>
    <row r="19" spans="1:17" x14ac:dyDescent="0.2">
      <c r="A19" s="43"/>
      <c r="B19" s="50" t="s">
        <v>125</v>
      </c>
      <c r="C19" s="46" t="s">
        <v>144</v>
      </c>
      <c r="D19" s="46">
        <v>1</v>
      </c>
      <c r="E19" s="55">
        <v>20.100000000000001</v>
      </c>
      <c r="F19" s="55">
        <v>31</v>
      </c>
      <c r="G19" s="84">
        <v>12</v>
      </c>
      <c r="H19" s="85"/>
      <c r="I19" s="45"/>
      <c r="J19" s="43"/>
      <c r="K19" s="43"/>
      <c r="L19" s="33"/>
      <c r="M19" s="34"/>
      <c r="N19" s="34"/>
      <c r="O19" s="34">
        <v>16</v>
      </c>
      <c r="P19" s="67">
        <v>42</v>
      </c>
      <c r="Q19" s="67">
        <f>(P19+G19+F19+E19+O19)/5</f>
        <v>24.22</v>
      </c>
    </row>
    <row r="20" spans="1:17" x14ac:dyDescent="0.2">
      <c r="A20" s="43"/>
      <c r="B20" s="50" t="s">
        <v>126</v>
      </c>
      <c r="C20" s="46" t="s">
        <v>144</v>
      </c>
      <c r="D20" s="46">
        <v>1</v>
      </c>
      <c r="E20" s="55">
        <v>35.299999999999997</v>
      </c>
      <c r="F20" s="55">
        <v>53</v>
      </c>
      <c r="G20" s="84">
        <v>33</v>
      </c>
      <c r="H20" s="85"/>
      <c r="I20" s="45"/>
      <c r="J20" s="43"/>
      <c r="K20" s="43"/>
      <c r="L20" s="33"/>
      <c r="M20" s="34"/>
      <c r="N20" s="34"/>
      <c r="O20" s="34">
        <v>53</v>
      </c>
      <c r="P20" s="67">
        <v>80</v>
      </c>
      <c r="Q20" s="67">
        <f t="shared" ref="Q20:Q24" si="1">(P20+G20+F20+E20+O20)/5</f>
        <v>50.86</v>
      </c>
    </row>
    <row r="21" spans="1:17" x14ac:dyDescent="0.2">
      <c r="A21" s="43"/>
      <c r="B21" s="50" t="s">
        <v>127</v>
      </c>
      <c r="C21" s="46" t="s">
        <v>144</v>
      </c>
      <c r="D21" s="53">
        <v>1</v>
      </c>
      <c r="E21" s="55">
        <v>71.3</v>
      </c>
      <c r="F21" s="55">
        <v>58</v>
      </c>
      <c r="G21" s="84">
        <v>45</v>
      </c>
      <c r="H21" s="85"/>
      <c r="I21" s="45"/>
      <c r="J21" s="43"/>
      <c r="K21" s="43"/>
      <c r="L21" s="33"/>
      <c r="M21" s="34"/>
      <c r="N21" s="34"/>
      <c r="O21" s="34">
        <v>58</v>
      </c>
      <c r="P21" s="67">
        <v>85</v>
      </c>
      <c r="Q21" s="67">
        <f t="shared" si="1"/>
        <v>63.46</v>
      </c>
    </row>
    <row r="22" spans="1:17" x14ac:dyDescent="0.2">
      <c r="A22" s="43"/>
      <c r="B22" s="51" t="s">
        <v>128</v>
      </c>
      <c r="C22" s="46" t="s">
        <v>144</v>
      </c>
      <c r="D22" s="53">
        <v>1</v>
      </c>
      <c r="E22" s="55">
        <v>85.1</v>
      </c>
      <c r="F22" s="55">
        <v>58</v>
      </c>
      <c r="G22" s="84">
        <v>52</v>
      </c>
      <c r="H22" s="85"/>
      <c r="I22" s="45"/>
      <c r="J22" s="43"/>
      <c r="K22" s="43"/>
      <c r="L22" s="33"/>
      <c r="M22" s="34"/>
      <c r="N22" s="34"/>
      <c r="O22" s="34">
        <v>58</v>
      </c>
      <c r="P22" s="67">
        <v>86</v>
      </c>
      <c r="Q22" s="67">
        <f t="shared" si="1"/>
        <v>67.820000000000007</v>
      </c>
    </row>
    <row r="23" spans="1:17" x14ac:dyDescent="0.2">
      <c r="A23" s="43"/>
      <c r="B23" s="50" t="s">
        <v>129</v>
      </c>
      <c r="C23" s="46" t="s">
        <v>144</v>
      </c>
      <c r="D23" s="53">
        <v>1</v>
      </c>
      <c r="E23" s="55">
        <v>91.5</v>
      </c>
      <c r="F23" s="55">
        <v>63</v>
      </c>
      <c r="G23" s="84">
        <v>52</v>
      </c>
      <c r="H23" s="85"/>
      <c r="I23" s="45"/>
      <c r="J23" s="43"/>
      <c r="K23" s="43"/>
      <c r="L23" s="33"/>
      <c r="M23" s="34"/>
      <c r="N23" s="34"/>
      <c r="O23" s="34">
        <v>58</v>
      </c>
      <c r="P23" s="67">
        <v>89</v>
      </c>
      <c r="Q23" s="67">
        <f t="shared" si="1"/>
        <v>70.7</v>
      </c>
    </row>
    <row r="24" spans="1:17" x14ac:dyDescent="0.2">
      <c r="A24" s="43"/>
      <c r="B24" s="50" t="s">
        <v>130</v>
      </c>
      <c r="C24" s="46" t="s">
        <v>144</v>
      </c>
      <c r="D24" s="53">
        <v>1</v>
      </c>
      <c r="E24" s="55">
        <v>93.4</v>
      </c>
      <c r="F24" s="55">
        <v>63</v>
      </c>
      <c r="G24" s="84">
        <v>60</v>
      </c>
      <c r="H24" s="85"/>
      <c r="I24" s="45"/>
      <c r="J24" s="43"/>
      <c r="K24" s="43"/>
      <c r="L24" s="33"/>
      <c r="M24" s="34"/>
      <c r="N24" s="34"/>
      <c r="O24" s="34">
        <v>63</v>
      </c>
      <c r="P24" s="67">
        <v>90</v>
      </c>
      <c r="Q24" s="67">
        <f t="shared" si="1"/>
        <v>73.88</v>
      </c>
    </row>
    <row r="25" spans="1:17" x14ac:dyDescent="0.2">
      <c r="A25" s="53"/>
      <c r="B25" s="51" t="s">
        <v>131</v>
      </c>
      <c r="C25" s="53" t="s">
        <v>144</v>
      </c>
      <c r="D25" s="53">
        <v>1</v>
      </c>
      <c r="E25" s="56" t="s">
        <v>142</v>
      </c>
      <c r="F25" s="56" t="s">
        <v>142</v>
      </c>
      <c r="G25" s="84" t="s">
        <v>142</v>
      </c>
      <c r="H25" s="85"/>
      <c r="I25" s="54"/>
      <c r="J25" s="53"/>
      <c r="K25" s="53"/>
      <c r="L25" s="33"/>
      <c r="M25" s="34"/>
      <c r="N25" s="34"/>
      <c r="O25" s="34" t="s">
        <v>142</v>
      </c>
      <c r="P25" s="67">
        <v>32</v>
      </c>
      <c r="Q25" s="67">
        <v>32</v>
      </c>
    </row>
    <row r="26" spans="1:17" x14ac:dyDescent="0.2">
      <c r="A26" s="53"/>
      <c r="B26" s="63" t="s">
        <v>123</v>
      </c>
      <c r="C26" s="53" t="s">
        <v>144</v>
      </c>
      <c r="D26" s="53">
        <v>1</v>
      </c>
      <c r="E26" s="56" t="s">
        <v>142</v>
      </c>
      <c r="F26" s="56" t="s">
        <v>142</v>
      </c>
      <c r="G26" s="84">
        <v>2</v>
      </c>
      <c r="H26" s="85"/>
      <c r="I26" s="54"/>
      <c r="J26" s="53"/>
      <c r="K26" s="53"/>
      <c r="L26" s="33"/>
      <c r="M26" s="34"/>
      <c r="N26" s="34"/>
      <c r="O26" s="34" t="s">
        <v>142</v>
      </c>
      <c r="P26" s="67">
        <v>25</v>
      </c>
      <c r="Q26" s="67">
        <f>(P26+G26)/2</f>
        <v>13.5</v>
      </c>
    </row>
    <row r="27" spans="1:17" x14ac:dyDescent="0.2">
      <c r="A27" s="53"/>
      <c r="B27" s="51" t="s">
        <v>132</v>
      </c>
      <c r="C27" s="53" t="s">
        <v>144</v>
      </c>
      <c r="D27" s="53">
        <v>1</v>
      </c>
      <c r="E27" s="56" t="s">
        <v>142</v>
      </c>
      <c r="F27" s="56" t="s">
        <v>142</v>
      </c>
      <c r="G27" s="84" t="s">
        <v>142</v>
      </c>
      <c r="H27" s="85"/>
      <c r="I27" s="54"/>
      <c r="J27" s="53"/>
      <c r="K27" s="53"/>
      <c r="L27" s="33"/>
      <c r="M27" s="34"/>
      <c r="N27" s="34"/>
      <c r="O27" s="34" t="s">
        <v>142</v>
      </c>
      <c r="P27" s="67">
        <v>86</v>
      </c>
      <c r="Q27" s="67">
        <v>86</v>
      </c>
    </row>
    <row r="28" spans="1:17" x14ac:dyDescent="0.2">
      <c r="A28" s="53"/>
      <c r="B28" s="63" t="s">
        <v>133</v>
      </c>
      <c r="C28" s="53" t="s">
        <v>144</v>
      </c>
      <c r="D28" s="53">
        <v>1</v>
      </c>
      <c r="E28" s="56" t="s">
        <v>142</v>
      </c>
      <c r="F28" s="56" t="s">
        <v>142</v>
      </c>
      <c r="G28" s="84" t="s">
        <v>142</v>
      </c>
      <c r="H28" s="85"/>
      <c r="I28" s="54"/>
      <c r="J28" s="53"/>
      <c r="K28" s="53"/>
      <c r="L28" s="33"/>
      <c r="M28" s="34"/>
      <c r="N28" s="34"/>
      <c r="O28" s="34" t="s">
        <v>142</v>
      </c>
      <c r="P28" s="67">
        <v>83</v>
      </c>
      <c r="Q28" s="67">
        <v>83</v>
      </c>
    </row>
    <row r="29" spans="1:17" x14ac:dyDescent="0.2">
      <c r="A29" s="46"/>
      <c r="B29" s="48" t="s">
        <v>134</v>
      </c>
      <c r="C29" s="46"/>
      <c r="D29" s="46"/>
      <c r="E29" s="55"/>
      <c r="F29" s="55"/>
      <c r="G29" s="84"/>
      <c r="H29" s="85"/>
      <c r="I29" s="47"/>
      <c r="J29" s="46"/>
      <c r="K29" s="46"/>
      <c r="L29" s="33"/>
      <c r="M29" s="34"/>
      <c r="N29" s="34"/>
      <c r="O29" s="34"/>
      <c r="P29" s="34"/>
      <c r="Q29" s="67"/>
    </row>
    <row r="30" spans="1:17" x14ac:dyDescent="0.2">
      <c r="A30" s="43"/>
      <c r="B30" s="52" t="s">
        <v>135</v>
      </c>
      <c r="C30" s="46" t="s">
        <v>144</v>
      </c>
      <c r="D30" s="46">
        <v>1</v>
      </c>
      <c r="E30" s="55" t="s">
        <v>141</v>
      </c>
      <c r="F30" s="55">
        <v>12</v>
      </c>
      <c r="G30" s="84">
        <v>4</v>
      </c>
      <c r="H30" s="85"/>
      <c r="I30" s="45"/>
      <c r="J30" s="43"/>
      <c r="K30" s="43"/>
      <c r="L30" s="33"/>
      <c r="M30" s="34"/>
      <c r="N30" s="34"/>
      <c r="O30" s="34">
        <v>1</v>
      </c>
      <c r="P30" s="34" t="s">
        <v>147</v>
      </c>
      <c r="Q30" s="67">
        <f>(G30+F30+O30)/3</f>
        <v>5.666666666666667</v>
      </c>
    </row>
    <row r="31" spans="1:17" x14ac:dyDescent="0.2">
      <c r="A31" s="43"/>
      <c r="B31" s="51" t="s">
        <v>136</v>
      </c>
      <c r="C31" s="46" t="s">
        <v>144</v>
      </c>
      <c r="D31" s="46">
        <v>1</v>
      </c>
      <c r="E31" s="55">
        <v>29</v>
      </c>
      <c r="F31" s="55">
        <v>18</v>
      </c>
      <c r="G31" s="84">
        <v>15</v>
      </c>
      <c r="H31" s="85"/>
      <c r="I31" s="45"/>
      <c r="J31" s="43"/>
      <c r="K31" s="43"/>
      <c r="L31" s="33"/>
      <c r="M31" s="34"/>
      <c r="N31" s="34"/>
      <c r="O31" s="34">
        <v>18</v>
      </c>
      <c r="P31" s="57">
        <v>36</v>
      </c>
      <c r="Q31" s="67">
        <f>(E31+F31+G31+P31+O31)/5</f>
        <v>23.2</v>
      </c>
    </row>
    <row r="32" spans="1:17" x14ac:dyDescent="0.2">
      <c r="A32" s="43"/>
      <c r="B32" s="52" t="s">
        <v>137</v>
      </c>
      <c r="C32" s="46" t="s">
        <v>144</v>
      </c>
      <c r="D32" s="46">
        <v>1</v>
      </c>
      <c r="E32" s="55">
        <v>87.6</v>
      </c>
      <c r="F32" s="55">
        <v>68</v>
      </c>
      <c r="G32" s="84">
        <v>53</v>
      </c>
      <c r="H32" s="85"/>
      <c r="I32" s="45"/>
      <c r="J32" s="43"/>
      <c r="K32" s="43"/>
      <c r="L32" s="33"/>
      <c r="M32" s="34"/>
      <c r="N32" s="34"/>
      <c r="O32" s="34">
        <v>72</v>
      </c>
      <c r="P32" s="57">
        <v>49</v>
      </c>
      <c r="Q32" s="67">
        <f>(E32+F32+G32+P32+O32)/5</f>
        <v>65.92</v>
      </c>
    </row>
    <row r="33" spans="1:17" x14ac:dyDescent="0.2">
      <c r="A33" s="46"/>
      <c r="B33" s="48" t="s">
        <v>138</v>
      </c>
      <c r="C33" s="46"/>
      <c r="D33" s="46"/>
      <c r="E33" s="55"/>
      <c r="F33" s="55"/>
      <c r="G33" s="84"/>
      <c r="H33" s="85"/>
      <c r="I33" s="47"/>
      <c r="J33" s="46"/>
      <c r="K33" s="46"/>
      <c r="L33" s="33"/>
      <c r="M33" s="34"/>
      <c r="N33" s="34"/>
      <c r="O33" s="34"/>
      <c r="P33" s="34"/>
      <c r="Q33" s="67"/>
    </row>
    <row r="34" spans="1:17" x14ac:dyDescent="0.2">
      <c r="A34" s="43"/>
      <c r="B34" s="50" t="s">
        <v>135</v>
      </c>
      <c r="C34" s="46" t="s">
        <v>144</v>
      </c>
      <c r="D34" s="46">
        <v>1</v>
      </c>
      <c r="E34" s="55" t="s">
        <v>141</v>
      </c>
      <c r="F34" s="55">
        <v>8</v>
      </c>
      <c r="G34" s="84">
        <v>4</v>
      </c>
      <c r="H34" s="85"/>
      <c r="I34" s="45"/>
      <c r="J34" s="43"/>
      <c r="K34" s="43"/>
      <c r="L34" s="33"/>
      <c r="M34" s="34"/>
      <c r="N34" s="34"/>
      <c r="O34" s="34">
        <v>70</v>
      </c>
      <c r="P34" s="34" t="s">
        <v>147</v>
      </c>
      <c r="Q34" s="67">
        <f>(G34+F34+O34)/3</f>
        <v>27.333333333333332</v>
      </c>
    </row>
    <row r="35" spans="1:17" x14ac:dyDescent="0.2">
      <c r="A35" s="43"/>
      <c r="B35" s="50" t="s">
        <v>136</v>
      </c>
      <c r="C35" s="46" t="s">
        <v>144</v>
      </c>
      <c r="D35" s="46">
        <v>1</v>
      </c>
      <c r="E35" s="55">
        <v>30.8</v>
      </c>
      <c r="F35" s="55">
        <v>17</v>
      </c>
      <c r="G35" s="84">
        <v>12</v>
      </c>
      <c r="H35" s="85"/>
      <c r="I35" s="45"/>
      <c r="J35" s="43"/>
      <c r="K35" s="43"/>
      <c r="L35" s="33"/>
      <c r="M35" s="34"/>
      <c r="N35" s="34"/>
      <c r="O35" s="34">
        <v>63</v>
      </c>
      <c r="P35" s="67">
        <v>40</v>
      </c>
      <c r="Q35" s="67">
        <f>(E35+F35+G35+P35+O35)/5</f>
        <v>32.56</v>
      </c>
    </row>
    <row r="36" spans="1:17" x14ac:dyDescent="0.2">
      <c r="A36" s="43"/>
      <c r="B36" s="50" t="s">
        <v>137</v>
      </c>
      <c r="C36" s="46" t="s">
        <v>144</v>
      </c>
      <c r="D36" s="46">
        <v>1</v>
      </c>
      <c r="E36" s="55">
        <v>74.8</v>
      </c>
      <c r="F36" s="55">
        <v>70</v>
      </c>
      <c r="G36" s="84">
        <v>50</v>
      </c>
      <c r="H36" s="85"/>
      <c r="I36" s="45"/>
      <c r="J36" s="43"/>
      <c r="K36" s="43"/>
      <c r="L36" s="33"/>
      <c r="M36" s="34"/>
      <c r="N36" s="34"/>
      <c r="O36" s="34">
        <v>33</v>
      </c>
      <c r="P36" s="67">
        <v>48</v>
      </c>
      <c r="Q36" s="67">
        <f>(E36+F36+G36+P36+O36)/5</f>
        <v>55.160000000000004</v>
      </c>
    </row>
    <row r="37" spans="1:17" s="35" customFormat="1" ht="12.75" hidden="1" customHeight="1" x14ac:dyDescent="0.25">
      <c r="A37" s="39">
        <v>2</v>
      </c>
      <c r="B37" s="40" t="s">
        <v>66</v>
      </c>
      <c r="C37" s="41" t="s">
        <v>65</v>
      </c>
      <c r="D37" s="38">
        <v>3</v>
      </c>
      <c r="E37" s="38"/>
      <c r="F37" s="38"/>
      <c r="G37" s="38"/>
      <c r="H37" s="38"/>
      <c r="I37" s="38"/>
      <c r="J37" s="38">
        <v>445</v>
      </c>
      <c r="K37" s="38">
        <v>740</v>
      </c>
      <c r="L37" s="39" t="e">
        <f>((D37/3)*(SUM(#REF!,J37,K37,)))</f>
        <v>#REF!</v>
      </c>
      <c r="M37" s="39" t="e">
        <f t="shared" ref="M37:M77" si="2">L37/D37</f>
        <v>#REF!</v>
      </c>
      <c r="N37" s="39" t="e">
        <f t="shared" ref="N37:N80" si="3">ROUND(M37,2)</f>
        <v>#REF!</v>
      </c>
      <c r="O37" s="39"/>
      <c r="P37" s="39"/>
      <c r="Q37" s="58" t="e">
        <f t="shared" ref="Q37:Q77" si="4">N37*D37</f>
        <v>#REF!</v>
      </c>
    </row>
    <row r="38" spans="1:17" s="35" customFormat="1" hidden="1" x14ac:dyDescent="0.25">
      <c r="A38" s="39">
        <v>3</v>
      </c>
      <c r="B38" s="40" t="s">
        <v>67</v>
      </c>
      <c r="C38" s="41" t="s">
        <v>65</v>
      </c>
      <c r="D38" s="38">
        <v>3</v>
      </c>
      <c r="E38" s="38"/>
      <c r="F38" s="38"/>
      <c r="G38" s="38"/>
      <c r="H38" s="38"/>
      <c r="I38" s="38"/>
      <c r="J38" s="38">
        <v>445</v>
      </c>
      <c r="K38" s="38">
        <v>452</v>
      </c>
      <c r="L38" s="39" t="e">
        <f>((D38/3)*(SUM(#REF!,J38,K38,)))</f>
        <v>#REF!</v>
      </c>
      <c r="M38" s="39" t="e">
        <f t="shared" si="2"/>
        <v>#REF!</v>
      </c>
      <c r="N38" s="39" t="e">
        <f t="shared" si="3"/>
        <v>#REF!</v>
      </c>
      <c r="O38" s="39"/>
      <c r="P38" s="39"/>
      <c r="Q38" s="58" t="e">
        <f t="shared" si="4"/>
        <v>#REF!</v>
      </c>
    </row>
    <row r="39" spans="1:17" s="35" customFormat="1" hidden="1" x14ac:dyDescent="0.25">
      <c r="A39" s="39">
        <v>4</v>
      </c>
      <c r="B39" s="40" t="s">
        <v>68</v>
      </c>
      <c r="C39" s="41" t="s">
        <v>65</v>
      </c>
      <c r="D39" s="38">
        <v>55</v>
      </c>
      <c r="E39" s="38"/>
      <c r="F39" s="38"/>
      <c r="G39" s="38"/>
      <c r="H39" s="38"/>
      <c r="I39" s="38"/>
      <c r="J39" s="38">
        <v>269.2</v>
      </c>
      <c r="K39" s="38">
        <v>307</v>
      </c>
      <c r="L39" s="39" t="e">
        <f>((D39/3)*(SUM(#REF!,J39,K39,)))</f>
        <v>#REF!</v>
      </c>
      <c r="M39" s="39" t="e">
        <f t="shared" si="2"/>
        <v>#REF!</v>
      </c>
      <c r="N39" s="39" t="e">
        <f t="shared" si="3"/>
        <v>#REF!</v>
      </c>
      <c r="O39" s="39"/>
      <c r="P39" s="39"/>
      <c r="Q39" s="58" t="e">
        <f t="shared" si="4"/>
        <v>#REF!</v>
      </c>
    </row>
    <row r="40" spans="1:17" s="35" customFormat="1" hidden="1" x14ac:dyDescent="0.25">
      <c r="A40" s="39">
        <v>5</v>
      </c>
      <c r="B40" s="40" t="s">
        <v>69</v>
      </c>
      <c r="C40" s="41" t="s">
        <v>65</v>
      </c>
      <c r="D40" s="38">
        <v>7.5</v>
      </c>
      <c r="E40" s="38"/>
      <c r="F40" s="38"/>
      <c r="G40" s="38"/>
      <c r="H40" s="38"/>
      <c r="I40" s="38"/>
      <c r="J40" s="38">
        <v>470</v>
      </c>
      <c r="K40" s="38">
        <v>480</v>
      </c>
      <c r="L40" s="39" t="e">
        <f>((D40/3)*(SUM(#REF!,J40,K40,)))</f>
        <v>#REF!</v>
      </c>
      <c r="M40" s="39" t="e">
        <f t="shared" si="2"/>
        <v>#REF!</v>
      </c>
      <c r="N40" s="39" t="e">
        <f t="shared" si="3"/>
        <v>#REF!</v>
      </c>
      <c r="O40" s="39"/>
      <c r="P40" s="39"/>
      <c r="Q40" s="58" t="e">
        <f t="shared" si="4"/>
        <v>#REF!</v>
      </c>
    </row>
    <row r="41" spans="1:17" s="35" customFormat="1" hidden="1" x14ac:dyDescent="0.25">
      <c r="A41" s="39">
        <v>6</v>
      </c>
      <c r="B41" s="40" t="s">
        <v>70</v>
      </c>
      <c r="C41" s="41" t="s">
        <v>65</v>
      </c>
      <c r="D41" s="38">
        <v>55</v>
      </c>
      <c r="E41" s="38"/>
      <c r="F41" s="38"/>
      <c r="G41" s="38"/>
      <c r="H41" s="38"/>
      <c r="I41" s="38"/>
      <c r="J41" s="38">
        <v>243.6</v>
      </c>
      <c r="K41" s="38">
        <v>262.5</v>
      </c>
      <c r="L41" s="39" t="e">
        <f>((D41/3)*(SUM(#REF!,J41,K41,)))</f>
        <v>#REF!</v>
      </c>
      <c r="M41" s="39" t="e">
        <f t="shared" si="2"/>
        <v>#REF!</v>
      </c>
      <c r="N41" s="39" t="e">
        <f t="shared" si="3"/>
        <v>#REF!</v>
      </c>
      <c r="O41" s="39"/>
      <c r="P41" s="39"/>
      <c r="Q41" s="58" t="e">
        <f t="shared" si="4"/>
        <v>#REF!</v>
      </c>
    </row>
    <row r="42" spans="1:17" s="35" customFormat="1" hidden="1" x14ac:dyDescent="0.25">
      <c r="A42" s="39">
        <v>7</v>
      </c>
      <c r="B42" s="40" t="s">
        <v>71</v>
      </c>
      <c r="C42" s="41" t="s">
        <v>65</v>
      </c>
      <c r="D42" s="38">
        <v>55</v>
      </c>
      <c r="E42" s="38"/>
      <c r="F42" s="38"/>
      <c r="G42" s="38"/>
      <c r="H42" s="38"/>
      <c r="I42" s="38"/>
      <c r="J42" s="38">
        <v>240</v>
      </c>
      <c r="K42" s="38">
        <v>140</v>
      </c>
      <c r="L42" s="39" t="e">
        <f>((D42/3)*(SUM(#REF!,J42,K42,)))</f>
        <v>#REF!</v>
      </c>
      <c r="M42" s="39" t="e">
        <f t="shared" si="2"/>
        <v>#REF!</v>
      </c>
      <c r="N42" s="39" t="e">
        <f t="shared" si="3"/>
        <v>#REF!</v>
      </c>
      <c r="O42" s="39"/>
      <c r="P42" s="39"/>
      <c r="Q42" s="58" t="e">
        <f t="shared" si="4"/>
        <v>#REF!</v>
      </c>
    </row>
    <row r="43" spans="1:17" s="35" customFormat="1" hidden="1" x14ac:dyDescent="0.25">
      <c r="A43" s="39">
        <v>8</v>
      </c>
      <c r="B43" s="40" t="s">
        <v>72</v>
      </c>
      <c r="C43" s="41" t="s">
        <v>65</v>
      </c>
      <c r="D43" s="38">
        <v>2.5</v>
      </c>
      <c r="E43" s="38"/>
      <c r="F43" s="38"/>
      <c r="G43" s="38"/>
      <c r="H43" s="38"/>
      <c r="I43" s="38"/>
      <c r="J43" s="38">
        <v>710</v>
      </c>
      <c r="K43" s="38">
        <v>740</v>
      </c>
      <c r="L43" s="39" t="e">
        <f>((D43/3)*(SUM(#REF!,J43,K43,)))</f>
        <v>#REF!</v>
      </c>
      <c r="M43" s="39" t="e">
        <f t="shared" si="2"/>
        <v>#REF!</v>
      </c>
      <c r="N43" s="39" t="e">
        <f t="shared" si="3"/>
        <v>#REF!</v>
      </c>
      <c r="O43" s="39"/>
      <c r="P43" s="39"/>
      <c r="Q43" s="58" t="e">
        <f t="shared" si="4"/>
        <v>#REF!</v>
      </c>
    </row>
    <row r="44" spans="1:17" s="35" customFormat="1" hidden="1" x14ac:dyDescent="0.25">
      <c r="A44" s="39">
        <v>9</v>
      </c>
      <c r="B44" s="40" t="s">
        <v>73</v>
      </c>
      <c r="C44" s="41" t="s">
        <v>65</v>
      </c>
      <c r="D44" s="38">
        <v>5</v>
      </c>
      <c r="E44" s="38"/>
      <c r="F44" s="38"/>
      <c r="G44" s="38"/>
      <c r="H44" s="38"/>
      <c r="I44" s="38"/>
      <c r="J44" s="38">
        <v>730</v>
      </c>
      <c r="K44" s="38">
        <v>740</v>
      </c>
      <c r="L44" s="39" t="e">
        <f>((D44/3)*(SUM(#REF!,J44,K44,)))</f>
        <v>#REF!</v>
      </c>
      <c r="M44" s="39" t="e">
        <f t="shared" si="2"/>
        <v>#REF!</v>
      </c>
      <c r="N44" s="39" t="e">
        <f t="shared" si="3"/>
        <v>#REF!</v>
      </c>
      <c r="O44" s="39"/>
      <c r="P44" s="39"/>
      <c r="Q44" s="58" t="e">
        <f t="shared" si="4"/>
        <v>#REF!</v>
      </c>
    </row>
    <row r="45" spans="1:17" s="35" customFormat="1" hidden="1" x14ac:dyDescent="0.25">
      <c r="A45" s="39">
        <v>11</v>
      </c>
      <c r="B45" s="40" t="s">
        <v>74</v>
      </c>
      <c r="C45" s="41" t="s">
        <v>65</v>
      </c>
      <c r="D45" s="38">
        <v>2.5</v>
      </c>
      <c r="E45" s="38"/>
      <c r="F45" s="38"/>
      <c r="G45" s="38"/>
      <c r="H45" s="38"/>
      <c r="I45" s="38"/>
      <c r="J45" s="38">
        <v>445</v>
      </c>
      <c r="K45" s="38">
        <v>455</v>
      </c>
      <c r="L45" s="39" t="e">
        <f>((D45/3)*(SUM(#REF!,J45,K45,)))</f>
        <v>#REF!</v>
      </c>
      <c r="M45" s="39" t="e">
        <f t="shared" si="2"/>
        <v>#REF!</v>
      </c>
      <c r="N45" s="39" t="e">
        <f t="shared" si="3"/>
        <v>#REF!</v>
      </c>
      <c r="O45" s="39"/>
      <c r="P45" s="39"/>
      <c r="Q45" s="58" t="e">
        <f t="shared" si="4"/>
        <v>#REF!</v>
      </c>
    </row>
    <row r="46" spans="1:17" s="35" customFormat="1" hidden="1" x14ac:dyDescent="0.25">
      <c r="A46" s="39">
        <v>12</v>
      </c>
      <c r="B46" s="40" t="s">
        <v>75</v>
      </c>
      <c r="C46" s="41" t="s">
        <v>65</v>
      </c>
      <c r="D46" s="38">
        <v>2</v>
      </c>
      <c r="E46" s="38"/>
      <c r="F46" s="38"/>
      <c r="G46" s="38"/>
      <c r="H46" s="38"/>
      <c r="I46" s="38"/>
      <c r="J46" s="38">
        <v>310</v>
      </c>
      <c r="K46" s="38">
        <v>320</v>
      </c>
      <c r="L46" s="39" t="e">
        <f>((D46/3)*(SUM(#REF!,J46,K46,)))</f>
        <v>#REF!</v>
      </c>
      <c r="M46" s="39" t="e">
        <f t="shared" si="2"/>
        <v>#REF!</v>
      </c>
      <c r="N46" s="39" t="e">
        <f t="shared" si="3"/>
        <v>#REF!</v>
      </c>
      <c r="O46" s="39"/>
      <c r="P46" s="39"/>
      <c r="Q46" s="58" t="e">
        <f t="shared" si="4"/>
        <v>#REF!</v>
      </c>
    </row>
    <row r="47" spans="1:17" s="35" customFormat="1" hidden="1" x14ac:dyDescent="0.25">
      <c r="A47" s="39">
        <v>13</v>
      </c>
      <c r="B47" s="40" t="s">
        <v>76</v>
      </c>
      <c r="C47" s="38" t="s">
        <v>65</v>
      </c>
      <c r="D47" s="38">
        <v>5</v>
      </c>
      <c r="E47" s="38"/>
      <c r="F47" s="38"/>
      <c r="G47" s="38"/>
      <c r="H47" s="38"/>
      <c r="I47" s="38"/>
      <c r="J47" s="38">
        <v>730</v>
      </c>
      <c r="K47" s="38">
        <v>456</v>
      </c>
      <c r="L47" s="39" t="e">
        <f>((D47/3)*(SUM(#REF!,J47,K47,)))</f>
        <v>#REF!</v>
      </c>
      <c r="M47" s="39" t="e">
        <f t="shared" si="2"/>
        <v>#REF!</v>
      </c>
      <c r="N47" s="39" t="e">
        <f t="shared" si="3"/>
        <v>#REF!</v>
      </c>
      <c r="O47" s="39"/>
      <c r="P47" s="39"/>
      <c r="Q47" s="58" t="e">
        <f t="shared" si="4"/>
        <v>#REF!</v>
      </c>
    </row>
    <row r="48" spans="1:17" s="35" customFormat="1" hidden="1" x14ac:dyDescent="0.25">
      <c r="A48" s="39">
        <v>14</v>
      </c>
      <c r="B48" s="40" t="s">
        <v>77</v>
      </c>
      <c r="C48" s="41" t="s">
        <v>65</v>
      </c>
      <c r="D48" s="38">
        <v>5</v>
      </c>
      <c r="E48" s="38"/>
      <c r="F48" s="38"/>
      <c r="G48" s="38"/>
      <c r="H48" s="38"/>
      <c r="I48" s="38"/>
      <c r="J48" s="38">
        <v>730</v>
      </c>
      <c r="K48" s="38">
        <v>740</v>
      </c>
      <c r="L48" s="39" t="e">
        <f>((D48/3)*(SUM(#REF!,J48,K48,)))</f>
        <v>#REF!</v>
      </c>
      <c r="M48" s="39" t="e">
        <f t="shared" si="2"/>
        <v>#REF!</v>
      </c>
      <c r="N48" s="39" t="e">
        <f t="shared" si="3"/>
        <v>#REF!</v>
      </c>
      <c r="O48" s="39"/>
      <c r="P48" s="39"/>
      <c r="Q48" s="58" t="e">
        <f t="shared" si="4"/>
        <v>#REF!</v>
      </c>
    </row>
    <row r="49" spans="1:17" s="35" customFormat="1" hidden="1" x14ac:dyDescent="0.25">
      <c r="A49" s="39">
        <v>15</v>
      </c>
      <c r="B49" s="40" t="s">
        <v>78</v>
      </c>
      <c r="C49" s="38" t="s">
        <v>65</v>
      </c>
      <c r="D49" s="38">
        <v>5</v>
      </c>
      <c r="E49" s="38"/>
      <c r="F49" s="38"/>
      <c r="G49" s="38"/>
      <c r="H49" s="38"/>
      <c r="I49" s="38"/>
      <c r="J49" s="38">
        <v>730</v>
      </c>
      <c r="K49" s="38">
        <v>472</v>
      </c>
      <c r="L49" s="39" t="e">
        <f>((D49/3)*(SUM(#REF!,J49,K49,)))</f>
        <v>#REF!</v>
      </c>
      <c r="M49" s="39" t="e">
        <f t="shared" si="2"/>
        <v>#REF!</v>
      </c>
      <c r="N49" s="39" t="e">
        <f t="shared" si="3"/>
        <v>#REF!</v>
      </c>
      <c r="O49" s="39"/>
      <c r="P49" s="39"/>
      <c r="Q49" s="58" t="e">
        <f t="shared" si="4"/>
        <v>#REF!</v>
      </c>
    </row>
    <row r="50" spans="1:17" s="35" customFormat="1" hidden="1" x14ac:dyDescent="0.25">
      <c r="A50" s="39">
        <v>16</v>
      </c>
      <c r="B50" s="40" t="s">
        <v>79</v>
      </c>
      <c r="C50" s="41" t="s">
        <v>65</v>
      </c>
      <c r="D50" s="38">
        <v>25</v>
      </c>
      <c r="E50" s="38"/>
      <c r="F50" s="38"/>
      <c r="G50" s="38"/>
      <c r="H50" s="38"/>
      <c r="I50" s="38"/>
      <c r="J50" s="38">
        <v>445</v>
      </c>
      <c r="K50" s="38">
        <v>176</v>
      </c>
      <c r="L50" s="39" t="e">
        <f>((D50/3)*(SUM(#REF!,J50,K50,)))</f>
        <v>#REF!</v>
      </c>
      <c r="M50" s="39" t="e">
        <f t="shared" si="2"/>
        <v>#REF!</v>
      </c>
      <c r="N50" s="39" t="e">
        <f t="shared" si="3"/>
        <v>#REF!</v>
      </c>
      <c r="O50" s="39"/>
      <c r="P50" s="39"/>
      <c r="Q50" s="58" t="e">
        <f t="shared" si="4"/>
        <v>#REF!</v>
      </c>
    </row>
    <row r="51" spans="1:17" s="35" customFormat="1" hidden="1" x14ac:dyDescent="0.25">
      <c r="A51" s="39">
        <v>17</v>
      </c>
      <c r="B51" s="40" t="s">
        <v>80</v>
      </c>
      <c r="C51" s="38" t="s">
        <v>65</v>
      </c>
      <c r="D51" s="38">
        <v>7.5</v>
      </c>
      <c r="E51" s="38"/>
      <c r="F51" s="38"/>
      <c r="G51" s="38"/>
      <c r="H51" s="38"/>
      <c r="I51" s="38"/>
      <c r="J51" s="38">
        <v>730</v>
      </c>
      <c r="K51" s="38">
        <v>740</v>
      </c>
      <c r="L51" s="39" t="e">
        <f>((D51/3)*(SUM(#REF!,J51,K51,)))</f>
        <v>#REF!</v>
      </c>
      <c r="M51" s="39" t="e">
        <f t="shared" si="2"/>
        <v>#REF!</v>
      </c>
      <c r="N51" s="39" t="e">
        <f t="shared" si="3"/>
        <v>#REF!</v>
      </c>
      <c r="O51" s="39"/>
      <c r="P51" s="39"/>
      <c r="Q51" s="58" t="e">
        <f t="shared" si="4"/>
        <v>#REF!</v>
      </c>
    </row>
    <row r="52" spans="1:17" s="35" customFormat="1" hidden="1" x14ac:dyDescent="0.25">
      <c r="A52" s="39">
        <v>18</v>
      </c>
      <c r="B52" s="40" t="s">
        <v>81</v>
      </c>
      <c r="C52" s="38" t="s">
        <v>65</v>
      </c>
      <c r="D52" s="38">
        <v>5</v>
      </c>
      <c r="E52" s="38"/>
      <c r="F52" s="38"/>
      <c r="G52" s="38"/>
      <c r="H52" s="38"/>
      <c r="I52" s="38"/>
      <c r="J52" s="38">
        <v>730</v>
      </c>
      <c r="K52" s="38">
        <v>740</v>
      </c>
      <c r="L52" s="39" t="e">
        <f>((D52/3)*(SUM(#REF!,J52,K52,)))</f>
        <v>#REF!</v>
      </c>
      <c r="M52" s="39" t="e">
        <f t="shared" si="2"/>
        <v>#REF!</v>
      </c>
      <c r="N52" s="39" t="e">
        <f t="shared" si="3"/>
        <v>#REF!</v>
      </c>
      <c r="O52" s="39"/>
      <c r="P52" s="39"/>
      <c r="Q52" s="58" t="e">
        <f t="shared" si="4"/>
        <v>#REF!</v>
      </c>
    </row>
    <row r="53" spans="1:17" s="35" customFormat="1" hidden="1" x14ac:dyDescent="0.25">
      <c r="A53" s="39">
        <v>19</v>
      </c>
      <c r="B53" s="40" t="s">
        <v>82</v>
      </c>
      <c r="C53" s="38" t="s">
        <v>65</v>
      </c>
      <c r="D53" s="38">
        <v>5</v>
      </c>
      <c r="E53" s="38"/>
      <c r="F53" s="38"/>
      <c r="G53" s="38"/>
      <c r="H53" s="38"/>
      <c r="I53" s="38"/>
      <c r="J53" s="38">
        <v>730</v>
      </c>
      <c r="K53" s="38">
        <v>740</v>
      </c>
      <c r="L53" s="39" t="e">
        <f>((D53/3)*(SUM(#REF!,J53,K53,)))</f>
        <v>#REF!</v>
      </c>
      <c r="M53" s="39" t="e">
        <f t="shared" si="2"/>
        <v>#REF!</v>
      </c>
      <c r="N53" s="39" t="e">
        <f t="shared" si="3"/>
        <v>#REF!</v>
      </c>
      <c r="O53" s="39"/>
      <c r="P53" s="39"/>
      <c r="Q53" s="58" t="e">
        <f t="shared" si="4"/>
        <v>#REF!</v>
      </c>
    </row>
    <row r="54" spans="1:17" s="35" customFormat="1" hidden="1" x14ac:dyDescent="0.25">
      <c r="A54" s="39">
        <v>20</v>
      </c>
      <c r="B54" s="40" t="s">
        <v>82</v>
      </c>
      <c r="C54" s="38" t="s">
        <v>65</v>
      </c>
      <c r="D54" s="38">
        <v>50</v>
      </c>
      <c r="E54" s="38"/>
      <c r="F54" s="38"/>
      <c r="G54" s="38"/>
      <c r="H54" s="38"/>
      <c r="I54" s="38"/>
      <c r="J54" s="38">
        <v>360</v>
      </c>
      <c r="K54" s="38">
        <v>407</v>
      </c>
      <c r="L54" s="39" t="e">
        <f>((D54/3)*(SUM(#REF!,J54,K54,)))</f>
        <v>#REF!</v>
      </c>
      <c r="M54" s="39" t="e">
        <f t="shared" si="2"/>
        <v>#REF!</v>
      </c>
      <c r="N54" s="39" t="e">
        <f t="shared" si="3"/>
        <v>#REF!</v>
      </c>
      <c r="O54" s="39"/>
      <c r="P54" s="39"/>
      <c r="Q54" s="58" t="e">
        <f t="shared" si="4"/>
        <v>#REF!</v>
      </c>
    </row>
    <row r="55" spans="1:17" s="35" customFormat="1" hidden="1" x14ac:dyDescent="0.25">
      <c r="A55" s="39">
        <v>21</v>
      </c>
      <c r="B55" s="40" t="s">
        <v>83</v>
      </c>
      <c r="C55" s="38" t="s">
        <v>65</v>
      </c>
      <c r="D55" s="38">
        <v>22.5</v>
      </c>
      <c r="E55" s="38"/>
      <c r="F55" s="38"/>
      <c r="G55" s="38"/>
      <c r="H55" s="38"/>
      <c r="I55" s="38"/>
      <c r="J55" s="38">
        <v>730</v>
      </c>
      <c r="K55" s="38">
        <v>740</v>
      </c>
      <c r="L55" s="39" t="e">
        <f>((D55/3)*(SUM(#REF!,J55,K55,)))</f>
        <v>#REF!</v>
      </c>
      <c r="M55" s="39" t="e">
        <f t="shared" si="2"/>
        <v>#REF!</v>
      </c>
      <c r="N55" s="39" t="e">
        <f t="shared" si="3"/>
        <v>#REF!</v>
      </c>
      <c r="O55" s="39"/>
      <c r="P55" s="39"/>
      <c r="Q55" s="58" t="e">
        <f t="shared" si="4"/>
        <v>#REF!</v>
      </c>
    </row>
    <row r="56" spans="1:17" s="35" customFormat="1" hidden="1" x14ac:dyDescent="0.25">
      <c r="A56" s="39">
        <v>22</v>
      </c>
      <c r="B56" s="40" t="s">
        <v>83</v>
      </c>
      <c r="C56" s="38" t="s">
        <v>65</v>
      </c>
      <c r="D56" s="38">
        <v>50</v>
      </c>
      <c r="E56" s="38"/>
      <c r="F56" s="38"/>
      <c r="G56" s="38"/>
      <c r="H56" s="38"/>
      <c r="I56" s="38"/>
      <c r="J56" s="38">
        <v>278.3</v>
      </c>
      <c r="K56" s="38">
        <v>317</v>
      </c>
      <c r="L56" s="39" t="e">
        <f>((D56/3)*(SUM(#REF!,J56,K56,)))</f>
        <v>#REF!</v>
      </c>
      <c r="M56" s="39" t="e">
        <f t="shared" si="2"/>
        <v>#REF!</v>
      </c>
      <c r="N56" s="39" t="e">
        <f t="shared" si="3"/>
        <v>#REF!</v>
      </c>
      <c r="O56" s="39"/>
      <c r="P56" s="39"/>
      <c r="Q56" s="58" t="e">
        <f t="shared" si="4"/>
        <v>#REF!</v>
      </c>
    </row>
    <row r="57" spans="1:17" s="35" customFormat="1" hidden="1" x14ac:dyDescent="0.25">
      <c r="A57" s="39">
        <v>23</v>
      </c>
      <c r="B57" s="40" t="s">
        <v>69</v>
      </c>
      <c r="C57" s="38" t="s">
        <v>65</v>
      </c>
      <c r="D57" s="38">
        <v>5.0999999999999996</v>
      </c>
      <c r="E57" s="38"/>
      <c r="F57" s="38"/>
      <c r="G57" s="38"/>
      <c r="H57" s="38"/>
      <c r="I57" s="38"/>
      <c r="J57" s="38">
        <v>470</v>
      </c>
      <c r="K57" s="38"/>
      <c r="L57" s="39" t="e">
        <f>((D57/3)*(SUM(#REF!,J57,K57,)))</f>
        <v>#REF!</v>
      </c>
      <c r="M57" s="39" t="e">
        <f t="shared" si="2"/>
        <v>#REF!</v>
      </c>
      <c r="N57" s="39" t="e">
        <f t="shared" si="3"/>
        <v>#REF!</v>
      </c>
      <c r="O57" s="39"/>
      <c r="P57" s="39"/>
      <c r="Q57" s="58" t="e">
        <f t="shared" si="4"/>
        <v>#REF!</v>
      </c>
    </row>
    <row r="58" spans="1:17" s="35" customFormat="1" hidden="1" x14ac:dyDescent="0.25">
      <c r="A58" s="39">
        <v>24</v>
      </c>
      <c r="B58" s="40" t="s">
        <v>84</v>
      </c>
      <c r="C58" s="38" t="s">
        <v>65</v>
      </c>
      <c r="D58" s="38">
        <v>5</v>
      </c>
      <c r="E58" s="38"/>
      <c r="F58" s="38"/>
      <c r="G58" s="38"/>
      <c r="H58" s="38"/>
      <c r="I58" s="38"/>
      <c r="J58" s="38">
        <v>750</v>
      </c>
      <c r="K58" s="38">
        <v>740</v>
      </c>
      <c r="L58" s="39" t="e">
        <f>((D58/3)*(SUM(#REF!,J58,K58,)))</f>
        <v>#REF!</v>
      </c>
      <c r="M58" s="39" t="e">
        <f t="shared" si="2"/>
        <v>#REF!</v>
      </c>
      <c r="N58" s="39" t="e">
        <f t="shared" si="3"/>
        <v>#REF!</v>
      </c>
      <c r="O58" s="39"/>
      <c r="P58" s="39"/>
      <c r="Q58" s="58" t="e">
        <f t="shared" si="4"/>
        <v>#REF!</v>
      </c>
    </row>
    <row r="59" spans="1:17" s="35" customFormat="1" ht="25.5" hidden="1" x14ac:dyDescent="0.25">
      <c r="A59" s="39">
        <v>25</v>
      </c>
      <c r="B59" s="40" t="s">
        <v>85</v>
      </c>
      <c r="C59" s="38" t="s">
        <v>65</v>
      </c>
      <c r="D59" s="38">
        <v>1</v>
      </c>
      <c r="E59" s="38"/>
      <c r="F59" s="38"/>
      <c r="G59" s="38"/>
      <c r="H59" s="38"/>
      <c r="I59" s="38"/>
      <c r="J59" s="38">
        <v>610</v>
      </c>
      <c r="K59" s="38">
        <v>618</v>
      </c>
      <c r="L59" s="39" t="e">
        <f>((D59/3)*(SUM(#REF!,J59,K59,)))</f>
        <v>#REF!</v>
      </c>
      <c r="M59" s="39" t="e">
        <f t="shared" si="2"/>
        <v>#REF!</v>
      </c>
      <c r="N59" s="39" t="e">
        <f t="shared" si="3"/>
        <v>#REF!</v>
      </c>
      <c r="O59" s="39"/>
      <c r="P59" s="39"/>
      <c r="Q59" s="58" t="e">
        <f t="shared" si="4"/>
        <v>#REF!</v>
      </c>
    </row>
    <row r="60" spans="1:17" s="35" customFormat="1" hidden="1" x14ac:dyDescent="0.25">
      <c r="A60" s="39">
        <v>26</v>
      </c>
      <c r="B60" s="40" t="s">
        <v>86</v>
      </c>
      <c r="C60" s="38" t="s">
        <v>65</v>
      </c>
      <c r="D60" s="38">
        <v>17</v>
      </c>
      <c r="E60" s="38"/>
      <c r="F60" s="38"/>
      <c r="G60" s="38"/>
      <c r="H60" s="38"/>
      <c r="I60" s="38"/>
      <c r="J60" s="38">
        <v>445</v>
      </c>
      <c r="K60" s="38">
        <v>265</v>
      </c>
      <c r="L60" s="39" t="e">
        <f>((D60/3)*(SUM(#REF!,J60,K60,)))</f>
        <v>#REF!</v>
      </c>
      <c r="M60" s="39" t="e">
        <f t="shared" si="2"/>
        <v>#REF!</v>
      </c>
      <c r="N60" s="39" t="e">
        <f t="shared" si="3"/>
        <v>#REF!</v>
      </c>
      <c r="O60" s="39"/>
      <c r="P60" s="39"/>
      <c r="Q60" s="58" t="e">
        <f t="shared" si="4"/>
        <v>#REF!</v>
      </c>
    </row>
    <row r="61" spans="1:17" s="35" customFormat="1" hidden="1" x14ac:dyDescent="0.25">
      <c r="A61" s="39">
        <v>27</v>
      </c>
      <c r="B61" s="40" t="s">
        <v>87</v>
      </c>
      <c r="C61" s="38" t="s">
        <v>65</v>
      </c>
      <c r="D61" s="38">
        <v>50</v>
      </c>
      <c r="E61" s="38"/>
      <c r="F61" s="38"/>
      <c r="G61" s="38"/>
      <c r="H61" s="38"/>
      <c r="I61" s="38"/>
      <c r="J61" s="38">
        <v>270</v>
      </c>
      <c r="K61" s="38">
        <v>265</v>
      </c>
      <c r="L61" s="39" t="e">
        <f>((D61/3)*(SUM(#REF!,J61,K61,)))</f>
        <v>#REF!</v>
      </c>
      <c r="M61" s="39" t="e">
        <f t="shared" si="2"/>
        <v>#REF!</v>
      </c>
      <c r="N61" s="39" t="e">
        <f t="shared" si="3"/>
        <v>#REF!</v>
      </c>
      <c r="O61" s="39"/>
      <c r="P61" s="39"/>
      <c r="Q61" s="58" t="e">
        <f t="shared" si="4"/>
        <v>#REF!</v>
      </c>
    </row>
    <row r="62" spans="1:17" s="35" customFormat="1" hidden="1" x14ac:dyDescent="0.25">
      <c r="A62" s="39">
        <v>28</v>
      </c>
      <c r="B62" s="40" t="s">
        <v>88</v>
      </c>
      <c r="C62" s="38" t="s">
        <v>65</v>
      </c>
      <c r="D62" s="38">
        <v>16.8</v>
      </c>
      <c r="E62" s="38"/>
      <c r="F62" s="38"/>
      <c r="G62" s="38"/>
      <c r="H62" s="38"/>
      <c r="I62" s="38"/>
      <c r="J62" s="38">
        <v>200</v>
      </c>
      <c r="K62" s="38">
        <v>265</v>
      </c>
      <c r="L62" s="39" t="e">
        <f>((D62/3)*(SUM(#REF!,J62,K62,)))</f>
        <v>#REF!</v>
      </c>
      <c r="M62" s="39" t="e">
        <f t="shared" si="2"/>
        <v>#REF!</v>
      </c>
      <c r="N62" s="39" t="e">
        <f t="shared" si="3"/>
        <v>#REF!</v>
      </c>
      <c r="O62" s="39"/>
      <c r="P62" s="39"/>
      <c r="Q62" s="58" t="e">
        <f t="shared" si="4"/>
        <v>#REF!</v>
      </c>
    </row>
    <row r="63" spans="1:17" s="35" customFormat="1" hidden="1" x14ac:dyDescent="0.2">
      <c r="A63" s="39">
        <v>29</v>
      </c>
      <c r="B63" s="42" t="s">
        <v>89</v>
      </c>
      <c r="C63" s="38" t="s">
        <v>65</v>
      </c>
      <c r="D63" s="38">
        <v>5</v>
      </c>
      <c r="E63" s="38"/>
      <c r="F63" s="38"/>
      <c r="G63" s="38"/>
      <c r="H63" s="38"/>
      <c r="I63" s="38"/>
      <c r="J63" s="38">
        <v>445</v>
      </c>
      <c r="K63" s="38">
        <v>452</v>
      </c>
      <c r="L63" s="39" t="e">
        <f>((D63/3)*(SUM(#REF!,J63,K63,)))</f>
        <v>#REF!</v>
      </c>
      <c r="M63" s="39" t="e">
        <f t="shared" si="2"/>
        <v>#REF!</v>
      </c>
      <c r="N63" s="39" t="e">
        <f t="shared" si="3"/>
        <v>#REF!</v>
      </c>
      <c r="O63" s="39"/>
      <c r="P63" s="39"/>
      <c r="Q63" s="58" t="e">
        <f t="shared" si="4"/>
        <v>#REF!</v>
      </c>
    </row>
    <row r="64" spans="1:17" s="35" customFormat="1" hidden="1" x14ac:dyDescent="0.2">
      <c r="A64" s="39">
        <v>30</v>
      </c>
      <c r="B64" s="42" t="s">
        <v>90</v>
      </c>
      <c r="C64" s="38" t="s">
        <v>65</v>
      </c>
      <c r="D64" s="38">
        <v>40</v>
      </c>
      <c r="E64" s="38"/>
      <c r="F64" s="38"/>
      <c r="G64" s="38"/>
      <c r="H64" s="38"/>
      <c r="I64" s="38"/>
      <c r="J64" s="38">
        <v>152.9</v>
      </c>
      <c r="K64" s="38">
        <v>149</v>
      </c>
      <c r="L64" s="39" t="e">
        <f>((D64/3)*(SUM(#REF!,J64,K64,)))</f>
        <v>#REF!</v>
      </c>
      <c r="M64" s="39" t="e">
        <f t="shared" si="2"/>
        <v>#REF!</v>
      </c>
      <c r="N64" s="39" t="e">
        <f t="shared" si="3"/>
        <v>#REF!</v>
      </c>
      <c r="O64" s="39"/>
      <c r="P64" s="39"/>
      <c r="Q64" s="58" t="e">
        <f t="shared" si="4"/>
        <v>#REF!</v>
      </c>
    </row>
    <row r="65" spans="1:17" s="35" customFormat="1" hidden="1" x14ac:dyDescent="0.2">
      <c r="A65" s="39">
        <v>31</v>
      </c>
      <c r="B65" s="42" t="s">
        <v>91</v>
      </c>
      <c r="C65" s="38" t="s">
        <v>65</v>
      </c>
      <c r="D65" s="38">
        <v>12.5</v>
      </c>
      <c r="E65" s="38"/>
      <c r="F65" s="38"/>
      <c r="G65" s="38"/>
      <c r="H65" s="38"/>
      <c r="I65" s="38"/>
      <c r="J65" s="38">
        <v>730</v>
      </c>
      <c r="K65" s="38">
        <v>740</v>
      </c>
      <c r="L65" s="39" t="e">
        <f>((D65/3)*(SUM(#REF!,J65,K65,)))</f>
        <v>#REF!</v>
      </c>
      <c r="M65" s="39" t="e">
        <f t="shared" si="2"/>
        <v>#REF!</v>
      </c>
      <c r="N65" s="39" t="e">
        <f t="shared" si="3"/>
        <v>#REF!</v>
      </c>
      <c r="O65" s="39"/>
      <c r="P65" s="39"/>
      <c r="Q65" s="58" t="e">
        <f t="shared" si="4"/>
        <v>#REF!</v>
      </c>
    </row>
    <row r="66" spans="1:17" s="35" customFormat="1" hidden="1" x14ac:dyDescent="0.2">
      <c r="A66" s="39">
        <v>32</v>
      </c>
      <c r="B66" s="42" t="s">
        <v>92</v>
      </c>
      <c r="C66" s="38" t="s">
        <v>65</v>
      </c>
      <c r="D66" s="38">
        <v>25</v>
      </c>
      <c r="E66" s="38"/>
      <c r="F66" s="38"/>
      <c r="G66" s="38"/>
      <c r="H66" s="38"/>
      <c r="I66" s="38"/>
      <c r="J66" s="38">
        <v>920</v>
      </c>
      <c r="K66" s="38">
        <v>108</v>
      </c>
      <c r="L66" s="39" t="e">
        <f>((D66/3)*(SUM(#REF!,J66,K66,)))</f>
        <v>#REF!</v>
      </c>
      <c r="M66" s="39" t="e">
        <f t="shared" si="2"/>
        <v>#REF!</v>
      </c>
      <c r="N66" s="39" t="e">
        <f t="shared" si="3"/>
        <v>#REF!</v>
      </c>
      <c r="O66" s="39"/>
      <c r="P66" s="39"/>
      <c r="Q66" s="58" t="e">
        <f t="shared" si="4"/>
        <v>#REF!</v>
      </c>
    </row>
    <row r="67" spans="1:17" s="35" customFormat="1" hidden="1" x14ac:dyDescent="0.2">
      <c r="A67" s="39">
        <v>33</v>
      </c>
      <c r="B67" s="42" t="s">
        <v>93</v>
      </c>
      <c r="C67" s="38" t="s">
        <v>65</v>
      </c>
      <c r="D67" s="38">
        <v>175</v>
      </c>
      <c r="E67" s="38"/>
      <c r="F67" s="38"/>
      <c r="G67" s="38"/>
      <c r="H67" s="38"/>
      <c r="I67" s="38"/>
      <c r="J67" s="38">
        <v>94.8</v>
      </c>
      <c r="K67" s="38">
        <v>112</v>
      </c>
      <c r="L67" s="39" t="e">
        <f>((D67/3)*(SUM(#REF!,J67,K67,)))</f>
        <v>#REF!</v>
      </c>
      <c r="M67" s="39" t="e">
        <f t="shared" si="2"/>
        <v>#REF!</v>
      </c>
      <c r="N67" s="39" t="e">
        <f t="shared" si="3"/>
        <v>#REF!</v>
      </c>
      <c r="O67" s="39"/>
      <c r="P67" s="39"/>
      <c r="Q67" s="58" t="e">
        <f t="shared" si="4"/>
        <v>#REF!</v>
      </c>
    </row>
    <row r="68" spans="1:17" s="35" customFormat="1" hidden="1" x14ac:dyDescent="0.2">
      <c r="A68" s="39">
        <v>34</v>
      </c>
      <c r="B68" s="42" t="s">
        <v>93</v>
      </c>
      <c r="C68" s="38" t="s">
        <v>65</v>
      </c>
      <c r="D68" s="38">
        <v>24</v>
      </c>
      <c r="E68" s="38"/>
      <c r="F68" s="38"/>
      <c r="G68" s="38"/>
      <c r="H68" s="38"/>
      <c r="I68" s="38"/>
      <c r="J68" s="38">
        <v>920</v>
      </c>
      <c r="K68" s="38">
        <v>112</v>
      </c>
      <c r="L68" s="39" t="e">
        <f>((D68/3)*(SUM(#REF!,J68,K68,)))</f>
        <v>#REF!</v>
      </c>
      <c r="M68" s="39" t="e">
        <f t="shared" si="2"/>
        <v>#REF!</v>
      </c>
      <c r="N68" s="39" t="e">
        <f t="shared" si="3"/>
        <v>#REF!</v>
      </c>
      <c r="O68" s="39"/>
      <c r="P68" s="39"/>
      <c r="Q68" s="58" t="e">
        <f t="shared" si="4"/>
        <v>#REF!</v>
      </c>
    </row>
    <row r="69" spans="1:17" s="35" customFormat="1" hidden="1" x14ac:dyDescent="0.2">
      <c r="A69" s="39">
        <v>35</v>
      </c>
      <c r="B69" s="42" t="s">
        <v>94</v>
      </c>
      <c r="C69" s="38" t="s">
        <v>65</v>
      </c>
      <c r="D69" s="38">
        <v>25</v>
      </c>
      <c r="E69" s="38"/>
      <c r="F69" s="38"/>
      <c r="G69" s="38"/>
      <c r="H69" s="38"/>
      <c r="I69" s="38"/>
      <c r="J69" s="38">
        <v>170.4</v>
      </c>
      <c r="K69" s="38">
        <v>178.5</v>
      </c>
      <c r="L69" s="39" t="e">
        <f>((D69/3)*(SUM(#REF!,J69,K69,)))</f>
        <v>#REF!</v>
      </c>
      <c r="M69" s="39" t="e">
        <f t="shared" si="2"/>
        <v>#REF!</v>
      </c>
      <c r="N69" s="39" t="e">
        <f t="shared" si="3"/>
        <v>#REF!</v>
      </c>
      <c r="O69" s="39"/>
      <c r="P69" s="39"/>
      <c r="Q69" s="58" t="e">
        <f t="shared" si="4"/>
        <v>#REF!</v>
      </c>
    </row>
    <row r="70" spans="1:17" s="35" customFormat="1" hidden="1" x14ac:dyDescent="0.2">
      <c r="A70" s="39">
        <v>36</v>
      </c>
      <c r="B70" s="42" t="s">
        <v>95</v>
      </c>
      <c r="C70" s="38" t="s">
        <v>65</v>
      </c>
      <c r="D70" s="38">
        <v>350</v>
      </c>
      <c r="E70" s="38"/>
      <c r="F70" s="38"/>
      <c r="G70" s="38"/>
      <c r="H70" s="38"/>
      <c r="I70" s="38"/>
      <c r="J70" s="38">
        <v>81.5</v>
      </c>
      <c r="K70" s="38">
        <v>84</v>
      </c>
      <c r="L70" s="39" t="e">
        <f>((D70/3)*(SUM(#REF!,J70,K70,)))</f>
        <v>#REF!</v>
      </c>
      <c r="M70" s="39" t="e">
        <f t="shared" si="2"/>
        <v>#REF!</v>
      </c>
      <c r="N70" s="39" t="e">
        <f t="shared" si="3"/>
        <v>#REF!</v>
      </c>
      <c r="O70" s="39"/>
      <c r="P70" s="39"/>
      <c r="Q70" s="58" t="e">
        <f t="shared" si="4"/>
        <v>#REF!</v>
      </c>
    </row>
    <row r="71" spans="1:17" s="35" customFormat="1" hidden="1" x14ac:dyDescent="0.2">
      <c r="A71" s="39">
        <v>37</v>
      </c>
      <c r="B71" s="42" t="s">
        <v>96</v>
      </c>
      <c r="C71" s="38" t="s">
        <v>65</v>
      </c>
      <c r="D71" s="38">
        <v>3</v>
      </c>
      <c r="E71" s="38"/>
      <c r="F71" s="38"/>
      <c r="G71" s="38"/>
      <c r="H71" s="38"/>
      <c r="I71" s="38"/>
      <c r="J71" s="38">
        <v>0</v>
      </c>
      <c r="K71" s="38">
        <v>740</v>
      </c>
      <c r="L71" s="39" t="e">
        <f>((D71/3)*(SUM(#REF!,J71,K71,)))</f>
        <v>#REF!</v>
      </c>
      <c r="M71" s="39" t="e">
        <f t="shared" si="2"/>
        <v>#REF!</v>
      </c>
      <c r="N71" s="39" t="e">
        <f t="shared" si="3"/>
        <v>#REF!</v>
      </c>
      <c r="O71" s="39"/>
      <c r="P71" s="39"/>
      <c r="Q71" s="58" t="e">
        <f t="shared" si="4"/>
        <v>#REF!</v>
      </c>
    </row>
    <row r="72" spans="1:17" s="35" customFormat="1" hidden="1" x14ac:dyDescent="0.2">
      <c r="A72" s="39">
        <v>38</v>
      </c>
      <c r="B72" s="42" t="s">
        <v>97</v>
      </c>
      <c r="C72" s="38" t="s">
        <v>65</v>
      </c>
      <c r="D72" s="38">
        <v>3</v>
      </c>
      <c r="E72" s="38"/>
      <c r="F72" s="38"/>
      <c r="G72" s="38"/>
      <c r="H72" s="38"/>
      <c r="I72" s="38"/>
      <c r="J72" s="38">
        <v>0</v>
      </c>
      <c r="K72" s="38">
        <v>740</v>
      </c>
      <c r="L72" s="39" t="e">
        <f>((D72/3)*(SUM(#REF!,J72,K72,)))</f>
        <v>#REF!</v>
      </c>
      <c r="M72" s="39" t="e">
        <f t="shared" si="2"/>
        <v>#REF!</v>
      </c>
      <c r="N72" s="39" t="e">
        <f t="shared" si="3"/>
        <v>#REF!</v>
      </c>
      <c r="O72" s="39"/>
      <c r="P72" s="39"/>
      <c r="Q72" s="58" t="e">
        <f t="shared" si="4"/>
        <v>#REF!</v>
      </c>
    </row>
    <row r="73" spans="1:17" s="35" customFormat="1" hidden="1" x14ac:dyDescent="0.2">
      <c r="A73" s="39">
        <v>39</v>
      </c>
      <c r="B73" s="42" t="s">
        <v>98</v>
      </c>
      <c r="C73" s="38" t="s">
        <v>65</v>
      </c>
      <c r="D73" s="38">
        <v>3</v>
      </c>
      <c r="E73" s="38"/>
      <c r="F73" s="38"/>
      <c r="G73" s="38"/>
      <c r="H73" s="38"/>
      <c r="I73" s="38"/>
      <c r="J73" s="38">
        <v>0</v>
      </c>
      <c r="K73" s="38">
        <v>740</v>
      </c>
      <c r="L73" s="39" t="e">
        <f>((D73/3)*(SUM(#REF!,J73,K73,)))</f>
        <v>#REF!</v>
      </c>
      <c r="M73" s="39" t="e">
        <f t="shared" si="2"/>
        <v>#REF!</v>
      </c>
      <c r="N73" s="39" t="e">
        <f t="shared" si="3"/>
        <v>#REF!</v>
      </c>
      <c r="O73" s="39"/>
      <c r="P73" s="39"/>
      <c r="Q73" s="58" t="e">
        <f t="shared" si="4"/>
        <v>#REF!</v>
      </c>
    </row>
    <row r="74" spans="1:17" s="35" customFormat="1" hidden="1" x14ac:dyDescent="0.2">
      <c r="A74" s="39">
        <v>40</v>
      </c>
      <c r="B74" s="42" t="s">
        <v>101</v>
      </c>
      <c r="C74" s="38" t="s">
        <v>65</v>
      </c>
      <c r="D74" s="38">
        <v>5</v>
      </c>
      <c r="E74" s="38"/>
      <c r="F74" s="38"/>
      <c r="G74" s="38"/>
      <c r="H74" s="38"/>
      <c r="I74" s="38"/>
      <c r="J74" s="38">
        <v>730</v>
      </c>
      <c r="K74" s="38">
        <v>740</v>
      </c>
      <c r="L74" s="39" t="e">
        <f>((D74/3)*(SUM(#REF!,J74,K74,)))</f>
        <v>#REF!</v>
      </c>
      <c r="M74" s="39" t="e">
        <f t="shared" si="2"/>
        <v>#REF!</v>
      </c>
      <c r="N74" s="39" t="e">
        <f t="shared" si="3"/>
        <v>#REF!</v>
      </c>
      <c r="O74" s="39"/>
      <c r="P74" s="39"/>
      <c r="Q74" s="58" t="e">
        <f t="shared" si="4"/>
        <v>#REF!</v>
      </c>
    </row>
    <row r="75" spans="1:17" s="35" customFormat="1" hidden="1" x14ac:dyDescent="0.2">
      <c r="A75" s="39">
        <v>41</v>
      </c>
      <c r="B75" s="42" t="s">
        <v>102</v>
      </c>
      <c r="C75" s="38" t="s">
        <v>65</v>
      </c>
      <c r="D75" s="38">
        <v>192</v>
      </c>
      <c r="E75" s="38"/>
      <c r="F75" s="38"/>
      <c r="G75" s="38"/>
      <c r="H75" s="38"/>
      <c r="I75" s="38"/>
      <c r="J75" s="38">
        <v>137</v>
      </c>
      <c r="K75" s="38">
        <v>213</v>
      </c>
      <c r="L75" s="39" t="e">
        <f>((D75/3)*(SUM(#REF!,J75,K75,)))</f>
        <v>#REF!</v>
      </c>
      <c r="M75" s="39" t="e">
        <f t="shared" si="2"/>
        <v>#REF!</v>
      </c>
      <c r="N75" s="39" t="e">
        <f t="shared" si="3"/>
        <v>#REF!</v>
      </c>
      <c r="O75" s="39"/>
      <c r="P75" s="39"/>
      <c r="Q75" s="58" t="e">
        <f t="shared" si="4"/>
        <v>#REF!</v>
      </c>
    </row>
    <row r="76" spans="1:17" s="35" customFormat="1" hidden="1" x14ac:dyDescent="0.2">
      <c r="A76" s="39">
        <v>42</v>
      </c>
      <c r="B76" s="42" t="s">
        <v>99</v>
      </c>
      <c r="C76" s="38" t="s">
        <v>65</v>
      </c>
      <c r="D76" s="38">
        <v>48</v>
      </c>
      <c r="E76" s="38"/>
      <c r="F76" s="38"/>
      <c r="G76" s="38"/>
      <c r="H76" s="38"/>
      <c r="I76" s="38"/>
      <c r="J76" s="38">
        <v>120.5</v>
      </c>
      <c r="K76" s="38">
        <v>125</v>
      </c>
      <c r="L76" s="39" t="e">
        <f>((D76/3)*(SUM(#REF!,J76,K76,)))</f>
        <v>#REF!</v>
      </c>
      <c r="M76" s="39" t="e">
        <f t="shared" si="2"/>
        <v>#REF!</v>
      </c>
      <c r="N76" s="39" t="e">
        <f t="shared" si="3"/>
        <v>#REF!</v>
      </c>
      <c r="O76" s="39"/>
      <c r="P76" s="39"/>
      <c r="Q76" s="58" t="e">
        <f t="shared" si="4"/>
        <v>#REF!</v>
      </c>
    </row>
    <row r="77" spans="1:17" s="35" customFormat="1" hidden="1" x14ac:dyDescent="0.2">
      <c r="A77" s="39">
        <v>43</v>
      </c>
      <c r="B77" s="42" t="s">
        <v>100</v>
      </c>
      <c r="C77" s="38" t="s">
        <v>65</v>
      </c>
      <c r="D77" s="38">
        <v>45</v>
      </c>
      <c r="E77" s="38"/>
      <c r="F77" s="38"/>
      <c r="G77" s="38"/>
      <c r="H77" s="38"/>
      <c r="I77" s="38"/>
      <c r="J77" s="38">
        <v>118</v>
      </c>
      <c r="K77" s="38">
        <v>179.5</v>
      </c>
      <c r="L77" s="39" t="e">
        <f>((D77/3)*(SUM(#REF!,J77,K77,)))</f>
        <v>#REF!</v>
      </c>
      <c r="M77" s="39" t="e">
        <f t="shared" si="2"/>
        <v>#REF!</v>
      </c>
      <c r="N77" s="39" t="e">
        <f t="shared" si="3"/>
        <v>#REF!</v>
      </c>
      <c r="O77" s="39"/>
      <c r="P77" s="39"/>
      <c r="Q77" s="58" t="e">
        <f t="shared" si="4"/>
        <v>#REF!</v>
      </c>
    </row>
    <row r="78" spans="1:17" s="35" customFormat="1" hidden="1" x14ac:dyDescent="0.2">
      <c r="A78" s="39">
        <v>44</v>
      </c>
      <c r="B78" s="42" t="s">
        <v>105</v>
      </c>
      <c r="C78" s="38" t="s">
        <v>65</v>
      </c>
      <c r="D78" s="38">
        <v>400</v>
      </c>
      <c r="E78" s="38"/>
      <c r="F78" s="38"/>
      <c r="G78" s="38"/>
      <c r="H78" s="38"/>
      <c r="I78" s="38"/>
      <c r="J78" s="38">
        <v>118</v>
      </c>
      <c r="K78" s="38">
        <v>125</v>
      </c>
      <c r="L78" s="39" t="e">
        <f>((D78/3)*(SUM(#REF!,J78,K78,)))</f>
        <v>#REF!</v>
      </c>
      <c r="M78" s="39">
        <v>182</v>
      </c>
      <c r="N78" s="39">
        <v>182</v>
      </c>
      <c r="O78" s="39"/>
      <c r="P78" s="39"/>
      <c r="Q78" s="58">
        <v>182</v>
      </c>
    </row>
    <row r="79" spans="1:17" s="35" customFormat="1" hidden="1" x14ac:dyDescent="0.2">
      <c r="A79" s="39">
        <v>45</v>
      </c>
      <c r="B79" s="42" t="s">
        <v>104</v>
      </c>
      <c r="C79" s="38" t="s">
        <v>65</v>
      </c>
      <c r="D79" s="38">
        <v>45</v>
      </c>
      <c r="E79" s="38"/>
      <c r="F79" s="38"/>
      <c r="G79" s="38"/>
      <c r="H79" s="38"/>
      <c r="I79" s="38"/>
      <c r="J79" s="38">
        <v>118</v>
      </c>
      <c r="K79" s="38">
        <v>125</v>
      </c>
      <c r="L79" s="39" t="e">
        <f>((D79/3)*(SUM(#REF!,J79,K79,)))</f>
        <v>#REF!</v>
      </c>
      <c r="M79" s="39" t="e">
        <f>L79/D79</f>
        <v>#REF!</v>
      </c>
      <c r="N79" s="39" t="e">
        <f t="shared" si="3"/>
        <v>#REF!</v>
      </c>
      <c r="O79" s="39"/>
      <c r="P79" s="39"/>
      <c r="Q79" s="58" t="e">
        <f>N79*D79</f>
        <v>#REF!</v>
      </c>
    </row>
    <row r="80" spans="1:17" hidden="1" x14ac:dyDescent="0.2">
      <c r="A80" s="60">
        <v>46</v>
      </c>
      <c r="B80" s="60" t="s">
        <v>103</v>
      </c>
      <c r="C80" s="64" t="s">
        <v>65</v>
      </c>
      <c r="D80" s="64">
        <v>2.5</v>
      </c>
      <c r="E80" s="64"/>
      <c r="F80" s="64"/>
      <c r="G80" s="64"/>
      <c r="H80" s="64"/>
      <c r="I80" s="64"/>
      <c r="J80" s="65">
        <v>610</v>
      </c>
      <c r="K80" s="65">
        <v>618</v>
      </c>
      <c r="L80" s="66" t="e">
        <f>((D80/3)*(SUM(#REF!,J80,K80,)))</f>
        <v>#REF!</v>
      </c>
      <c r="M80" s="66" t="e">
        <f>L80/D80</f>
        <v>#REF!</v>
      </c>
      <c r="N80" s="60" t="e">
        <f t="shared" si="3"/>
        <v>#REF!</v>
      </c>
      <c r="O80" s="60"/>
      <c r="P80" s="60"/>
      <c r="Q80" s="59" t="e">
        <f>N80*D80</f>
        <v>#REF!</v>
      </c>
    </row>
    <row r="81" spans="1:17" ht="26.25" customHeight="1" x14ac:dyDescent="0.2">
      <c r="A81" s="87" t="s">
        <v>109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4" spans="1:17" ht="15" x14ac:dyDescent="0.25">
      <c r="A84" s="36"/>
      <c r="B84" s="36" t="s">
        <v>139</v>
      </c>
      <c r="C84" s="36"/>
      <c r="D84" s="37"/>
      <c r="E84" s="37"/>
      <c r="F84" s="37"/>
      <c r="G84" s="37"/>
      <c r="H84" s="37"/>
      <c r="I84" s="37"/>
      <c r="J84" s="37" t="s">
        <v>106</v>
      </c>
      <c r="K84" s="37"/>
      <c r="L84" s="36"/>
      <c r="M84" s="36"/>
      <c r="N84" s="36"/>
      <c r="O84" s="86" t="s">
        <v>149</v>
      </c>
      <c r="P84" s="86"/>
      <c r="Q84" s="36" t="s">
        <v>140</v>
      </c>
    </row>
    <row r="87" spans="1:17" ht="15" customHeight="1" x14ac:dyDescent="0.2">
      <c r="B87" s="36"/>
      <c r="H87" s="86"/>
      <c r="I87" s="86"/>
    </row>
  </sheetData>
  <mergeCells count="41">
    <mergeCell ref="E4:P4"/>
    <mergeCell ref="H87:I87"/>
    <mergeCell ref="A3:Q3"/>
    <mergeCell ref="A4:A5"/>
    <mergeCell ref="B4:B5"/>
    <mergeCell ref="C4:C5"/>
    <mergeCell ref="D4:D5"/>
    <mergeCell ref="G5:I5"/>
    <mergeCell ref="G31:H31"/>
    <mergeCell ref="G32:H32"/>
    <mergeCell ref="G33:H33"/>
    <mergeCell ref="G34:H34"/>
    <mergeCell ref="G35:H35"/>
    <mergeCell ref="G36:H36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O84:P84"/>
    <mergeCell ref="G22:H22"/>
    <mergeCell ref="G23:H23"/>
    <mergeCell ref="G29:H29"/>
    <mergeCell ref="G30:H30"/>
    <mergeCell ref="G24:H24"/>
    <mergeCell ref="G25:H25"/>
    <mergeCell ref="G26:H26"/>
    <mergeCell ref="G27:H27"/>
    <mergeCell ref="G28:H28"/>
    <mergeCell ref="A81:Q81"/>
  </mergeCells>
  <pageMargins left="0" right="0" top="0" bottom="0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zoomScaleNormal="100" workbookViewId="0">
      <pane xSplit="2" topLeftCell="C1" activePane="topRight" state="frozen"/>
      <selection pane="topRight" activeCell="F5" sqref="F5"/>
    </sheetView>
  </sheetViews>
  <sheetFormatPr defaultRowHeight="15" x14ac:dyDescent="0.25"/>
  <cols>
    <col min="1" max="1" width="4.85546875" customWidth="1"/>
    <col min="2" max="2" width="39" customWidth="1"/>
    <col min="3" max="3" width="10.42578125" customWidth="1"/>
    <col min="4" max="4" width="10.28515625" customWidth="1"/>
    <col min="5" max="5" width="21.28515625" customWidth="1"/>
    <col min="6" max="6" width="18.7109375" customWidth="1"/>
    <col min="7" max="7" width="0.28515625" hidden="1" customWidth="1"/>
    <col min="8" max="8" width="9.42578125" hidden="1" customWidth="1"/>
    <col min="9" max="9" width="4.5703125" hidden="1" customWidth="1"/>
    <col min="10" max="10" width="23.7109375" customWidth="1"/>
    <col min="11" max="11" width="41.28515625" customWidth="1"/>
  </cols>
  <sheetData>
    <row r="1" spans="1:11" x14ac:dyDescent="0.25">
      <c r="A1" s="28"/>
      <c r="B1" s="29"/>
      <c r="C1" s="29"/>
      <c r="D1" s="28"/>
      <c r="E1" s="28"/>
      <c r="F1" s="28"/>
      <c r="G1" s="28"/>
      <c r="H1" s="28"/>
      <c r="I1" s="28"/>
      <c r="J1" s="28"/>
      <c r="K1" s="30"/>
    </row>
    <row r="2" spans="1:11" x14ac:dyDescent="0.25">
      <c r="A2" s="28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42" customHeight="1" x14ac:dyDescent="0.25">
      <c r="A3" s="81" t="s">
        <v>0</v>
      </c>
      <c r="B3" s="81" t="s">
        <v>2</v>
      </c>
      <c r="C3" s="81" t="s">
        <v>1</v>
      </c>
      <c r="D3" s="81" t="s">
        <v>3</v>
      </c>
      <c r="E3" s="88" t="s">
        <v>145</v>
      </c>
      <c r="F3" s="89"/>
      <c r="G3" s="89"/>
      <c r="H3" s="89"/>
      <c r="I3" s="89"/>
      <c r="J3" s="89"/>
      <c r="K3" s="61" t="s">
        <v>5</v>
      </c>
    </row>
    <row r="4" spans="1:11" ht="66" customHeight="1" x14ac:dyDescent="0.25">
      <c r="A4" s="81"/>
      <c r="B4" s="81"/>
      <c r="C4" s="81"/>
      <c r="D4" s="81"/>
      <c r="E4" s="69" t="s">
        <v>181</v>
      </c>
      <c r="F4" s="69" t="s">
        <v>180</v>
      </c>
      <c r="G4" s="88"/>
      <c r="H4" s="89"/>
      <c r="I4" s="34"/>
      <c r="J4" s="34" t="s">
        <v>150</v>
      </c>
      <c r="K4" s="34" t="s">
        <v>9</v>
      </c>
    </row>
    <row r="5" spans="1:11" ht="68.25" customHeight="1" x14ac:dyDescent="0.25">
      <c r="A5" s="68"/>
      <c r="B5" s="49" t="s">
        <v>113</v>
      </c>
      <c r="C5" s="68"/>
      <c r="D5" s="68"/>
      <c r="E5" s="70"/>
      <c r="F5" s="70"/>
      <c r="G5" s="84"/>
      <c r="H5" s="85"/>
      <c r="I5" s="34"/>
      <c r="J5" s="34"/>
      <c r="K5" s="67"/>
    </row>
    <row r="6" spans="1:11" ht="15" customHeight="1" x14ac:dyDescent="0.25">
      <c r="A6" s="68"/>
      <c r="B6" s="78" t="s">
        <v>153</v>
      </c>
      <c r="C6" s="68" t="s">
        <v>144</v>
      </c>
      <c r="D6" s="68">
        <v>1</v>
      </c>
      <c r="E6" s="70">
        <v>30.1</v>
      </c>
      <c r="F6" s="70" t="s">
        <v>141</v>
      </c>
      <c r="G6" s="84"/>
      <c r="H6" s="92"/>
      <c r="I6" s="57"/>
      <c r="J6" s="74">
        <v>38.1</v>
      </c>
      <c r="K6" s="67">
        <f>SUM(E6,J6)/2</f>
        <v>34.1</v>
      </c>
    </row>
    <row r="7" spans="1:11" ht="15" customHeight="1" x14ac:dyDescent="0.25">
      <c r="A7" s="68"/>
      <c r="B7" s="78" t="s">
        <v>154</v>
      </c>
      <c r="C7" s="68" t="s">
        <v>144</v>
      </c>
      <c r="D7" s="68">
        <v>1</v>
      </c>
      <c r="E7" s="70">
        <v>42.3</v>
      </c>
      <c r="F7" s="70">
        <v>51.5</v>
      </c>
      <c r="G7" s="84"/>
      <c r="H7" s="85"/>
      <c r="I7" s="57"/>
      <c r="J7" s="74">
        <v>50.3</v>
      </c>
      <c r="K7" s="67">
        <f>SUM(E7,F7,J7)/3</f>
        <v>48.033333333333331</v>
      </c>
    </row>
    <row r="8" spans="1:11" ht="15" customHeight="1" x14ac:dyDescent="0.25">
      <c r="A8" s="73"/>
      <c r="B8" s="78" t="s">
        <v>178</v>
      </c>
      <c r="C8" s="73" t="s">
        <v>144</v>
      </c>
      <c r="D8" s="73">
        <v>1</v>
      </c>
      <c r="E8" s="74">
        <v>51.9</v>
      </c>
      <c r="F8" s="74">
        <v>51.5</v>
      </c>
      <c r="G8" s="74"/>
      <c r="H8" s="75"/>
      <c r="I8" s="57"/>
      <c r="J8" s="74">
        <v>60.9</v>
      </c>
      <c r="K8" s="67">
        <f t="shared" ref="K8:K16" si="0">SUM(E8,F8,J8)/3</f>
        <v>54.766666666666673</v>
      </c>
    </row>
    <row r="9" spans="1:11" ht="15" customHeight="1" x14ac:dyDescent="0.25">
      <c r="A9" s="68"/>
      <c r="B9" s="78" t="s">
        <v>116</v>
      </c>
      <c r="C9" s="68" t="s">
        <v>144</v>
      </c>
      <c r="D9" s="68">
        <v>1</v>
      </c>
      <c r="E9" s="70">
        <v>66.400000000000006</v>
      </c>
      <c r="F9" s="70">
        <v>65</v>
      </c>
      <c r="G9" s="84"/>
      <c r="H9" s="85"/>
      <c r="I9" s="57"/>
      <c r="J9" s="74">
        <v>75.400000000000006</v>
      </c>
      <c r="K9" s="67">
        <f t="shared" si="0"/>
        <v>68.933333333333337</v>
      </c>
    </row>
    <row r="10" spans="1:11" ht="15" customHeight="1" x14ac:dyDescent="0.25">
      <c r="A10" s="68"/>
      <c r="B10" s="78" t="s">
        <v>117</v>
      </c>
      <c r="C10" s="68" t="s">
        <v>144</v>
      </c>
      <c r="D10" s="68">
        <v>1</v>
      </c>
      <c r="E10" s="70">
        <v>75.3</v>
      </c>
      <c r="F10" s="70">
        <v>84</v>
      </c>
      <c r="G10" s="84"/>
      <c r="H10" s="85"/>
      <c r="I10" s="57"/>
      <c r="J10" s="74">
        <v>82.3</v>
      </c>
      <c r="K10" s="67">
        <f t="shared" si="0"/>
        <v>80.533333333333346</v>
      </c>
    </row>
    <row r="11" spans="1:11" ht="15" customHeight="1" x14ac:dyDescent="0.25">
      <c r="A11" s="68"/>
      <c r="B11" s="78" t="s">
        <v>155</v>
      </c>
      <c r="C11" s="68" t="s">
        <v>144</v>
      </c>
      <c r="D11" s="68">
        <v>1</v>
      </c>
      <c r="E11" s="70">
        <v>89.3</v>
      </c>
      <c r="F11" s="70">
        <v>90</v>
      </c>
      <c r="G11" s="84"/>
      <c r="H11" s="85"/>
      <c r="I11" s="57"/>
      <c r="J11" s="74">
        <v>94.3</v>
      </c>
      <c r="K11" s="67">
        <f t="shared" si="0"/>
        <v>91.2</v>
      </c>
    </row>
    <row r="12" spans="1:11" ht="15" customHeight="1" x14ac:dyDescent="0.25">
      <c r="A12" s="73"/>
      <c r="B12" s="78" t="s">
        <v>156</v>
      </c>
      <c r="C12" s="73"/>
      <c r="D12" s="73"/>
      <c r="E12" s="74">
        <v>89.5</v>
      </c>
      <c r="F12" s="74">
        <v>90</v>
      </c>
      <c r="G12" s="74"/>
      <c r="H12" s="75"/>
      <c r="I12" s="57"/>
      <c r="J12" s="74">
        <v>95.5</v>
      </c>
      <c r="K12" s="67">
        <f t="shared" si="0"/>
        <v>91.666666666666671</v>
      </c>
    </row>
    <row r="13" spans="1:11" ht="15" customHeight="1" x14ac:dyDescent="0.25">
      <c r="A13" s="73"/>
      <c r="B13" s="78" t="s">
        <v>157</v>
      </c>
      <c r="C13" s="73"/>
      <c r="D13" s="73"/>
      <c r="E13" s="74">
        <v>91.6</v>
      </c>
      <c r="F13" s="74">
        <v>90</v>
      </c>
      <c r="G13" s="74"/>
      <c r="H13" s="75"/>
      <c r="I13" s="57"/>
      <c r="J13" s="74">
        <v>96.6</v>
      </c>
      <c r="K13" s="67">
        <f t="shared" si="0"/>
        <v>92.733333333333334</v>
      </c>
    </row>
    <row r="14" spans="1:11" ht="15" customHeight="1" x14ac:dyDescent="0.25">
      <c r="A14" s="68"/>
      <c r="B14" s="78" t="s">
        <v>158</v>
      </c>
      <c r="C14" s="68" t="s">
        <v>144</v>
      </c>
      <c r="D14" s="68">
        <v>1</v>
      </c>
      <c r="E14" s="70">
        <v>94.1</v>
      </c>
      <c r="F14" s="70">
        <v>93</v>
      </c>
      <c r="G14" s="84"/>
      <c r="H14" s="85"/>
      <c r="I14" s="57"/>
      <c r="J14" s="74">
        <v>99.1</v>
      </c>
      <c r="K14" s="67">
        <f t="shared" si="0"/>
        <v>95.399999999999991</v>
      </c>
    </row>
    <row r="15" spans="1:11" ht="15" customHeight="1" x14ac:dyDescent="0.25">
      <c r="A15" s="68"/>
      <c r="B15" s="78" t="s">
        <v>159</v>
      </c>
      <c r="C15" s="68" t="s">
        <v>144</v>
      </c>
      <c r="D15" s="68">
        <v>1</v>
      </c>
      <c r="E15" s="70">
        <v>94.2</v>
      </c>
      <c r="F15" s="70">
        <v>93.2</v>
      </c>
      <c r="G15" s="84"/>
      <c r="H15" s="85"/>
      <c r="I15" s="57"/>
      <c r="J15" s="74">
        <v>99.2</v>
      </c>
      <c r="K15" s="67">
        <f t="shared" si="0"/>
        <v>95.533333333333346</v>
      </c>
    </row>
    <row r="16" spans="1:11" ht="15" customHeight="1" x14ac:dyDescent="0.25">
      <c r="A16" s="68"/>
      <c r="B16" s="78" t="s">
        <v>160</v>
      </c>
      <c r="C16" s="68" t="s">
        <v>144</v>
      </c>
      <c r="D16" s="68">
        <v>1</v>
      </c>
      <c r="E16" s="70">
        <v>94.3</v>
      </c>
      <c r="F16" s="70">
        <v>93.5</v>
      </c>
      <c r="G16" s="84"/>
      <c r="H16" s="85"/>
      <c r="I16" s="57"/>
      <c r="J16" s="74">
        <v>99.3</v>
      </c>
      <c r="K16" s="67">
        <f t="shared" si="0"/>
        <v>95.7</v>
      </c>
    </row>
    <row r="17" spans="1:11" ht="15" customHeight="1" x14ac:dyDescent="0.25">
      <c r="A17" s="68"/>
      <c r="B17" s="48" t="s">
        <v>124</v>
      </c>
      <c r="C17" s="68"/>
      <c r="D17" s="68"/>
      <c r="E17" s="70"/>
      <c r="F17" s="70"/>
      <c r="G17" s="84"/>
      <c r="H17" s="85"/>
      <c r="I17" s="57"/>
      <c r="J17" s="74"/>
      <c r="K17" s="67"/>
    </row>
    <row r="18" spans="1:11" ht="15" customHeight="1" x14ac:dyDescent="0.25">
      <c r="A18" s="68"/>
      <c r="B18" s="78" t="s">
        <v>161</v>
      </c>
      <c r="C18" s="68" t="s">
        <v>144</v>
      </c>
      <c r="D18" s="68">
        <v>1</v>
      </c>
      <c r="E18" s="70">
        <v>15.1</v>
      </c>
      <c r="F18" s="70" t="s">
        <v>141</v>
      </c>
      <c r="G18" s="84"/>
      <c r="H18" s="85"/>
      <c r="I18" s="57"/>
      <c r="J18" s="74">
        <v>27.1</v>
      </c>
      <c r="K18" s="67">
        <f>SUM(E18,J18)/2</f>
        <v>21.1</v>
      </c>
    </row>
    <row r="19" spans="1:11" ht="15" customHeight="1" x14ac:dyDescent="0.25">
      <c r="A19" s="68"/>
      <c r="B19" s="78" t="s">
        <v>162</v>
      </c>
      <c r="C19" s="68" t="s">
        <v>144</v>
      </c>
      <c r="D19" s="68">
        <v>1</v>
      </c>
      <c r="E19" s="70">
        <v>22.3</v>
      </c>
      <c r="F19" s="70">
        <v>35</v>
      </c>
      <c r="G19" s="84"/>
      <c r="H19" s="85"/>
      <c r="I19" s="57"/>
      <c r="J19" s="74">
        <v>31.3</v>
      </c>
      <c r="K19" s="67">
        <f>SUM(E19,F19,J19)/3</f>
        <v>29.533333333333331</v>
      </c>
    </row>
    <row r="20" spans="1:11" ht="15" customHeight="1" x14ac:dyDescent="0.25">
      <c r="A20" s="68"/>
      <c r="B20" s="78" t="s">
        <v>163</v>
      </c>
      <c r="C20" s="68" t="s">
        <v>144</v>
      </c>
      <c r="D20" s="68">
        <v>1</v>
      </c>
      <c r="E20" s="70">
        <v>30.3</v>
      </c>
      <c r="F20" s="70">
        <v>35</v>
      </c>
      <c r="G20" s="84"/>
      <c r="H20" s="85"/>
      <c r="I20" s="57"/>
      <c r="J20" s="74">
        <v>39.299999999999997</v>
      </c>
      <c r="K20" s="67">
        <f t="shared" ref="K20:K42" si="1">SUM(E20,F20,J20)/3</f>
        <v>34.866666666666667</v>
      </c>
    </row>
    <row r="21" spans="1:11" ht="15" customHeight="1" x14ac:dyDescent="0.25">
      <c r="A21" s="68"/>
      <c r="B21" s="78" t="s">
        <v>164</v>
      </c>
      <c r="C21" s="68" t="s">
        <v>144</v>
      </c>
      <c r="D21" s="68">
        <v>1</v>
      </c>
      <c r="E21" s="70">
        <v>53.3</v>
      </c>
      <c r="F21" s="70">
        <v>56</v>
      </c>
      <c r="G21" s="84"/>
      <c r="H21" s="85"/>
      <c r="I21" s="57"/>
      <c r="J21" s="74">
        <v>63.3</v>
      </c>
      <c r="K21" s="67">
        <f t="shared" si="1"/>
        <v>57.533333333333331</v>
      </c>
    </row>
    <row r="22" spans="1:11" ht="15" customHeight="1" x14ac:dyDescent="0.25">
      <c r="A22" s="71"/>
      <c r="B22" s="78" t="s">
        <v>165</v>
      </c>
      <c r="C22" s="71" t="s">
        <v>144</v>
      </c>
      <c r="D22" s="71">
        <v>1</v>
      </c>
      <c r="E22" s="72">
        <v>73.3</v>
      </c>
      <c r="F22" s="72">
        <v>65</v>
      </c>
      <c r="G22" s="84"/>
      <c r="H22" s="92"/>
      <c r="I22" s="57"/>
      <c r="J22" s="74">
        <v>85.3</v>
      </c>
      <c r="K22" s="67">
        <f t="shared" si="1"/>
        <v>74.533333333333346</v>
      </c>
    </row>
    <row r="23" spans="1:11" ht="15" customHeight="1" x14ac:dyDescent="0.25">
      <c r="A23" s="68"/>
      <c r="B23" s="78" t="s">
        <v>166</v>
      </c>
      <c r="C23" s="68" t="s">
        <v>144</v>
      </c>
      <c r="D23" s="68">
        <v>1</v>
      </c>
      <c r="E23" s="70">
        <v>80.099999999999994</v>
      </c>
      <c r="F23" s="70">
        <v>70.75</v>
      </c>
      <c r="G23" s="84"/>
      <c r="H23" s="85"/>
      <c r="I23" s="57"/>
      <c r="J23" s="74">
        <v>90.1</v>
      </c>
      <c r="K23" s="67">
        <f t="shared" si="1"/>
        <v>80.316666666666663</v>
      </c>
    </row>
    <row r="24" spans="1:11" ht="15" customHeight="1" x14ac:dyDescent="0.25">
      <c r="A24" s="68"/>
      <c r="B24" s="78" t="s">
        <v>167</v>
      </c>
      <c r="C24" s="68" t="s">
        <v>144</v>
      </c>
      <c r="D24" s="68">
        <v>1</v>
      </c>
      <c r="E24" s="70">
        <v>86</v>
      </c>
      <c r="F24" s="70">
        <v>70.75</v>
      </c>
      <c r="G24" s="84"/>
      <c r="H24" s="85"/>
      <c r="I24" s="57"/>
      <c r="J24" s="74">
        <v>91</v>
      </c>
      <c r="K24" s="67">
        <f t="shared" si="1"/>
        <v>82.583333333333329</v>
      </c>
    </row>
    <row r="25" spans="1:11" ht="15" customHeight="1" x14ac:dyDescent="0.25">
      <c r="A25" s="68"/>
      <c r="B25" s="78" t="s">
        <v>168</v>
      </c>
      <c r="C25" s="68" t="s">
        <v>144</v>
      </c>
      <c r="D25" s="68">
        <v>1</v>
      </c>
      <c r="E25" s="70">
        <v>86.5</v>
      </c>
      <c r="F25" s="70">
        <v>80</v>
      </c>
      <c r="G25" s="84"/>
      <c r="H25" s="85"/>
      <c r="I25" s="57"/>
      <c r="J25" s="74">
        <v>91.5</v>
      </c>
      <c r="K25" s="67">
        <f t="shared" si="1"/>
        <v>86</v>
      </c>
    </row>
    <row r="26" spans="1:11" ht="15" customHeight="1" x14ac:dyDescent="0.25">
      <c r="A26" s="73"/>
      <c r="B26" s="78" t="s">
        <v>169</v>
      </c>
      <c r="C26" s="73" t="s">
        <v>144</v>
      </c>
      <c r="D26" s="73">
        <v>1</v>
      </c>
      <c r="E26" s="76">
        <v>88.4</v>
      </c>
      <c r="F26" s="76">
        <v>81.5</v>
      </c>
      <c r="G26" s="93"/>
      <c r="H26" s="93"/>
      <c r="I26" s="57"/>
      <c r="J26" s="76">
        <v>93.4</v>
      </c>
      <c r="K26" s="67">
        <f t="shared" si="1"/>
        <v>87.766666666666666</v>
      </c>
    </row>
    <row r="27" spans="1:11" ht="15" customHeight="1" x14ac:dyDescent="0.25">
      <c r="A27" s="73"/>
      <c r="B27" s="78" t="s">
        <v>160</v>
      </c>
      <c r="C27" s="73" t="s">
        <v>144</v>
      </c>
      <c r="D27" s="73">
        <v>1</v>
      </c>
      <c r="E27" s="76">
        <v>89.6</v>
      </c>
      <c r="F27" s="76">
        <v>81.5</v>
      </c>
      <c r="G27" s="93"/>
      <c r="H27" s="93"/>
      <c r="I27" s="57"/>
      <c r="J27" s="76">
        <v>94.6</v>
      </c>
      <c r="K27" s="67">
        <f t="shared" si="1"/>
        <v>88.566666666666663</v>
      </c>
    </row>
    <row r="28" spans="1:11" ht="15" customHeight="1" x14ac:dyDescent="0.25">
      <c r="A28" s="73"/>
      <c r="B28" s="48" t="s">
        <v>179</v>
      </c>
      <c r="C28" s="73"/>
      <c r="D28" s="73"/>
      <c r="E28" s="76"/>
      <c r="F28" s="76"/>
      <c r="G28" s="93"/>
      <c r="H28" s="93"/>
      <c r="I28" s="57"/>
      <c r="J28" s="76"/>
      <c r="K28" s="67"/>
    </row>
    <row r="29" spans="1:11" ht="15" customHeight="1" x14ac:dyDescent="0.25">
      <c r="A29" s="73"/>
      <c r="B29" s="78" t="s">
        <v>136</v>
      </c>
      <c r="C29" s="73" t="s">
        <v>144</v>
      </c>
      <c r="D29" s="73">
        <v>1</v>
      </c>
      <c r="E29" s="76">
        <v>25.8</v>
      </c>
      <c r="F29" s="76">
        <v>26.4</v>
      </c>
      <c r="G29" s="93"/>
      <c r="H29" s="93"/>
      <c r="I29" s="57"/>
      <c r="J29" s="76">
        <v>34.799999999999997</v>
      </c>
      <c r="K29" s="67">
        <f t="shared" si="1"/>
        <v>29</v>
      </c>
    </row>
    <row r="30" spans="1:11" ht="15" customHeight="1" x14ac:dyDescent="0.25">
      <c r="A30" s="73"/>
      <c r="B30" s="78" t="s">
        <v>170</v>
      </c>
      <c r="C30" s="73" t="s">
        <v>144</v>
      </c>
      <c r="D30" s="73">
        <v>1</v>
      </c>
      <c r="E30" s="76">
        <v>55.9</v>
      </c>
      <c r="F30" s="76">
        <v>35.200000000000003</v>
      </c>
      <c r="G30" s="93"/>
      <c r="H30" s="93"/>
      <c r="I30" s="57"/>
      <c r="J30" s="76">
        <v>65.900000000000006</v>
      </c>
      <c r="K30" s="67">
        <f t="shared" si="1"/>
        <v>52.333333333333336</v>
      </c>
    </row>
    <row r="31" spans="1:11" ht="15" customHeight="1" x14ac:dyDescent="0.25">
      <c r="A31" s="73"/>
      <c r="B31" s="78" t="s">
        <v>171</v>
      </c>
      <c r="C31" s="73" t="s">
        <v>144</v>
      </c>
      <c r="D31" s="73">
        <v>1</v>
      </c>
      <c r="E31" s="76">
        <v>69.8</v>
      </c>
      <c r="F31" s="76">
        <v>35.200000000000003</v>
      </c>
      <c r="G31" s="76"/>
      <c r="H31" s="76"/>
      <c r="I31" s="57"/>
      <c r="J31" s="76">
        <v>78.8</v>
      </c>
      <c r="K31" s="67">
        <f t="shared" si="1"/>
        <v>61.266666666666673</v>
      </c>
    </row>
    <row r="32" spans="1:11" ht="15" customHeight="1" x14ac:dyDescent="0.25">
      <c r="A32" s="73"/>
      <c r="B32" s="78" t="s">
        <v>172</v>
      </c>
      <c r="C32" s="73" t="s">
        <v>144</v>
      </c>
      <c r="D32" s="73">
        <v>1</v>
      </c>
      <c r="E32" s="76">
        <v>81.599999999999994</v>
      </c>
      <c r="F32" s="76">
        <v>35.200000000000003</v>
      </c>
      <c r="G32" s="76"/>
      <c r="H32" s="76"/>
      <c r="I32" s="57"/>
      <c r="J32" s="76">
        <v>90.6</v>
      </c>
      <c r="K32" s="67">
        <f t="shared" si="1"/>
        <v>69.133333333333326</v>
      </c>
    </row>
    <row r="33" spans="1:11" ht="15" customHeight="1" x14ac:dyDescent="0.25">
      <c r="A33" s="73"/>
      <c r="B33" s="78" t="s">
        <v>173</v>
      </c>
      <c r="C33" s="73" t="s">
        <v>144</v>
      </c>
      <c r="D33" s="73">
        <v>1</v>
      </c>
      <c r="E33" s="76">
        <v>82.2</v>
      </c>
      <c r="F33" s="76">
        <v>35.200000000000003</v>
      </c>
      <c r="G33" s="76"/>
      <c r="H33" s="76"/>
      <c r="I33" s="57"/>
      <c r="J33" s="76">
        <v>92.2</v>
      </c>
      <c r="K33" s="67">
        <f t="shared" si="1"/>
        <v>69.866666666666674</v>
      </c>
    </row>
    <row r="34" spans="1:11" ht="15" customHeight="1" x14ac:dyDescent="0.25">
      <c r="A34" s="73"/>
      <c r="B34" s="48" t="s">
        <v>134</v>
      </c>
      <c r="C34" s="73"/>
      <c r="D34" s="73"/>
      <c r="E34" s="76"/>
      <c r="F34" s="76"/>
      <c r="G34" s="93"/>
      <c r="H34" s="93"/>
      <c r="I34" s="57"/>
      <c r="J34" s="76"/>
      <c r="K34" s="67"/>
    </row>
    <row r="35" spans="1:11" ht="15" customHeight="1" x14ac:dyDescent="0.25">
      <c r="A35" s="73"/>
      <c r="B35" s="78" t="s">
        <v>136</v>
      </c>
      <c r="C35" s="73" t="s">
        <v>144</v>
      </c>
      <c r="D35" s="73">
        <v>1</v>
      </c>
      <c r="E35" s="76">
        <v>24</v>
      </c>
      <c r="F35" s="76">
        <v>26.4</v>
      </c>
      <c r="G35" s="93"/>
      <c r="H35" s="93"/>
      <c r="I35" s="57"/>
      <c r="J35" s="76">
        <v>29</v>
      </c>
      <c r="K35" s="67">
        <f t="shared" si="1"/>
        <v>26.466666666666669</v>
      </c>
    </row>
    <row r="36" spans="1:11" ht="15" customHeight="1" x14ac:dyDescent="0.25">
      <c r="A36" s="73"/>
      <c r="B36" s="78" t="s">
        <v>170</v>
      </c>
      <c r="C36" s="73" t="s">
        <v>144</v>
      </c>
      <c r="D36" s="73">
        <v>1</v>
      </c>
      <c r="E36" s="76">
        <v>54.1</v>
      </c>
      <c r="F36" s="76">
        <v>35.200000000000003</v>
      </c>
      <c r="G36" s="93"/>
      <c r="H36" s="93"/>
      <c r="I36" s="57"/>
      <c r="J36" s="76">
        <v>59.1</v>
      </c>
      <c r="K36" s="67">
        <f t="shared" si="1"/>
        <v>49.466666666666669</v>
      </c>
    </row>
    <row r="37" spans="1:11" ht="15" customHeight="1" x14ac:dyDescent="0.25">
      <c r="A37" s="73"/>
      <c r="B37" s="78" t="s">
        <v>171</v>
      </c>
      <c r="C37" s="73" t="s">
        <v>144</v>
      </c>
      <c r="D37" s="73">
        <v>1</v>
      </c>
      <c r="E37" s="76">
        <v>79.3</v>
      </c>
      <c r="F37" s="76">
        <v>35.200000000000003</v>
      </c>
      <c r="G37" s="93"/>
      <c r="H37" s="93"/>
      <c r="I37" s="57"/>
      <c r="J37" s="76">
        <v>84.3</v>
      </c>
      <c r="K37" s="67">
        <f t="shared" si="1"/>
        <v>66.266666666666666</v>
      </c>
    </row>
    <row r="38" spans="1:11" ht="30.75" customHeight="1" x14ac:dyDescent="0.25">
      <c r="A38" s="77"/>
      <c r="B38" s="78" t="s">
        <v>174</v>
      </c>
      <c r="C38" s="73" t="s">
        <v>144</v>
      </c>
      <c r="D38" s="73">
        <v>1</v>
      </c>
      <c r="E38" s="76">
        <v>81.7</v>
      </c>
      <c r="F38" s="76">
        <v>35.200000000000003</v>
      </c>
      <c r="G38" s="77"/>
      <c r="H38" s="77"/>
      <c r="I38" s="77"/>
      <c r="J38" s="76">
        <v>86.7</v>
      </c>
      <c r="K38" s="67">
        <f t="shared" si="1"/>
        <v>67.866666666666674</v>
      </c>
    </row>
    <row r="39" spans="1:11" x14ac:dyDescent="0.25">
      <c r="A39" s="77"/>
      <c r="B39" s="78" t="s">
        <v>175</v>
      </c>
      <c r="C39" s="73" t="s">
        <v>144</v>
      </c>
      <c r="D39" s="73">
        <v>1</v>
      </c>
      <c r="E39" s="76">
        <v>82.6</v>
      </c>
      <c r="F39" s="76">
        <v>35.200000000000003</v>
      </c>
      <c r="G39" s="77"/>
      <c r="H39" s="77"/>
      <c r="I39" s="77"/>
      <c r="J39" s="76">
        <v>87.6</v>
      </c>
      <c r="K39" s="67">
        <f t="shared" si="1"/>
        <v>68.466666666666654</v>
      </c>
    </row>
    <row r="40" spans="1:11" x14ac:dyDescent="0.25">
      <c r="A40" s="77"/>
      <c r="B40" s="78" t="s">
        <v>176</v>
      </c>
      <c r="C40" s="73" t="s">
        <v>144</v>
      </c>
      <c r="D40" s="73">
        <v>1</v>
      </c>
      <c r="E40" s="76">
        <v>82.8</v>
      </c>
      <c r="F40" s="76">
        <v>35.200000000000003</v>
      </c>
      <c r="G40" s="77"/>
      <c r="H40" s="77"/>
      <c r="I40" s="77"/>
      <c r="J40" s="76">
        <v>87.8</v>
      </c>
      <c r="K40" s="67">
        <f t="shared" si="1"/>
        <v>68.600000000000009</v>
      </c>
    </row>
    <row r="41" spans="1:11" x14ac:dyDescent="0.25">
      <c r="A41" s="77"/>
      <c r="B41" s="78" t="s">
        <v>177</v>
      </c>
      <c r="C41" s="73" t="s">
        <v>144</v>
      </c>
      <c r="D41" s="73">
        <v>1</v>
      </c>
      <c r="E41" s="76">
        <v>83.4</v>
      </c>
      <c r="F41" s="76">
        <v>35.200000000000003</v>
      </c>
      <c r="G41" s="77"/>
      <c r="H41" s="77"/>
      <c r="I41" s="77"/>
      <c r="J41" s="76">
        <v>88.4</v>
      </c>
      <c r="K41" s="67">
        <f t="shared" si="1"/>
        <v>69</v>
      </c>
    </row>
    <row r="42" spans="1:11" x14ac:dyDescent="0.25">
      <c r="A42" s="77"/>
      <c r="B42" s="78" t="s">
        <v>160</v>
      </c>
      <c r="C42" s="73" t="s">
        <v>144</v>
      </c>
      <c r="D42" s="73">
        <v>1</v>
      </c>
      <c r="E42" s="76">
        <v>83.5</v>
      </c>
      <c r="F42" s="76">
        <v>35.200000000000003</v>
      </c>
      <c r="G42" s="77"/>
      <c r="H42" s="77"/>
      <c r="I42" s="77"/>
      <c r="J42" s="76">
        <v>88.5</v>
      </c>
      <c r="K42" s="67">
        <f t="shared" si="1"/>
        <v>69.066666666666663</v>
      </c>
    </row>
    <row r="43" spans="1:11" x14ac:dyDescent="0.25">
      <c r="A43" s="28"/>
      <c r="B43" s="52"/>
      <c r="C43" s="28"/>
      <c r="D43" s="28"/>
      <c r="E43" s="28"/>
      <c r="F43" s="28"/>
      <c r="G43" s="28"/>
      <c r="H43" s="28"/>
      <c r="I43" s="28"/>
      <c r="J43" s="28"/>
      <c r="K43" s="28"/>
    </row>
    <row r="44" spans="1:11" x14ac:dyDescent="0.25">
      <c r="A44" s="28"/>
      <c r="B44" s="52"/>
      <c r="C44" s="28"/>
      <c r="D44" s="28"/>
      <c r="E44" s="28"/>
      <c r="F44" s="28"/>
      <c r="G44" s="28"/>
      <c r="H44" s="28"/>
      <c r="I44" s="28"/>
      <c r="J44" s="28"/>
      <c r="K44" s="28"/>
    </row>
    <row r="45" spans="1:11" x14ac:dyDescent="0.25">
      <c r="A45" s="28"/>
      <c r="B45" s="52"/>
      <c r="C45" s="28"/>
      <c r="D45" s="28"/>
      <c r="E45" s="28"/>
      <c r="F45" s="28"/>
      <c r="G45" s="28"/>
      <c r="H45" s="28"/>
      <c r="I45" s="28"/>
      <c r="J45" s="28"/>
      <c r="K45" s="28"/>
    </row>
    <row r="46" spans="1:11" x14ac:dyDescent="0.25">
      <c r="A46" s="28"/>
      <c r="B46" s="52"/>
      <c r="C46" s="28"/>
      <c r="D46" s="28"/>
      <c r="E46" s="28"/>
      <c r="F46" s="28"/>
      <c r="G46" s="28"/>
      <c r="H46" s="28"/>
      <c r="I46" s="28"/>
      <c r="J46" s="28"/>
      <c r="K46" s="28"/>
    </row>
    <row r="47" spans="1:11" x14ac:dyDescent="0.25">
      <c r="A47" s="28"/>
      <c r="B47" s="52"/>
      <c r="C47" s="28"/>
      <c r="D47" s="28"/>
      <c r="E47" s="28"/>
      <c r="F47" s="28"/>
      <c r="G47" s="28"/>
      <c r="H47" s="28"/>
      <c r="I47" s="28"/>
      <c r="J47" s="28"/>
      <c r="K47" s="28"/>
    </row>
    <row r="48" spans="1:11" x14ac:dyDescent="0.25">
      <c r="A48" s="36"/>
      <c r="B48" s="36" t="s">
        <v>151</v>
      </c>
      <c r="C48" s="36"/>
      <c r="D48" s="37"/>
      <c r="E48" s="37"/>
      <c r="F48" s="37"/>
      <c r="G48" s="37"/>
      <c r="H48" s="37"/>
      <c r="I48" s="86" t="s">
        <v>149</v>
      </c>
      <c r="J48" s="86"/>
      <c r="K48" s="36" t="s">
        <v>152</v>
      </c>
    </row>
    <row r="49" spans="1:1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</sheetData>
  <mergeCells count="34">
    <mergeCell ref="G15:H15"/>
    <mergeCell ref="G16:H16"/>
    <mergeCell ref="G20:H20"/>
    <mergeCell ref="G21:H21"/>
    <mergeCell ref="G37:H37"/>
    <mergeCell ref="I48:J48"/>
    <mergeCell ref="G4:H4"/>
    <mergeCell ref="G29:H29"/>
    <mergeCell ref="G30:H30"/>
    <mergeCell ref="G34:H34"/>
    <mergeCell ref="G35:H35"/>
    <mergeCell ref="G36:H36"/>
    <mergeCell ref="G25:H25"/>
    <mergeCell ref="G26:H26"/>
    <mergeCell ref="G27:H27"/>
    <mergeCell ref="G28:H28"/>
    <mergeCell ref="G24:H24"/>
    <mergeCell ref="G14:H14"/>
    <mergeCell ref="G23:H23"/>
    <mergeCell ref="G11:H11"/>
    <mergeCell ref="A3:A4"/>
    <mergeCell ref="B3:B4"/>
    <mergeCell ref="C3:C4"/>
    <mergeCell ref="D3:D4"/>
    <mergeCell ref="E3:J3"/>
    <mergeCell ref="G5:H5"/>
    <mergeCell ref="G6:H6"/>
    <mergeCell ref="G7:H7"/>
    <mergeCell ref="G9:H9"/>
    <mergeCell ref="G10:H10"/>
    <mergeCell ref="G17:H17"/>
    <mergeCell ref="G22:H22"/>
    <mergeCell ref="G18:H18"/>
    <mergeCell ref="G19:H19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НМЦ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</dc:creator>
  <cp:lastModifiedBy>Пенева Марина Анатольевна</cp:lastModifiedBy>
  <cp:lastPrinted>2023-04-04T09:19:39Z</cp:lastPrinted>
  <dcterms:created xsi:type="dcterms:W3CDTF">2014-01-15T18:15:09Z</dcterms:created>
  <dcterms:modified xsi:type="dcterms:W3CDTF">2023-04-04T09:19:41Z</dcterms:modified>
</cp:coreProperties>
</file>